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426"/>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73\"/>
    </mc:Choice>
  </mc:AlternateContent>
  <xr:revisionPtr revIDLastSave="0" documentId="13_ncr:1_{DF428211-08C3-4373-A370-99483C4DF74C}"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1025" r:id="rId2"/>
    <sheet name="FINANCIERO" sheetId="1027" r:id="rId3"/>
    <sheet name="Registro fotográfico social" sheetId="1024" r:id="rId4"/>
    <sheet name="Registro fotográfico redes" sheetId="966" r:id="rId5"/>
    <sheet name="Registro fotográfico técnico" sheetId="1020" r:id="rId6"/>
    <sheet name="Registro fotográfico túnel" sheetId="1023" r:id="rId7"/>
    <sheet name="Registro fotográfico puentes" sheetId="1021" r:id="rId8"/>
    <sheet name="Registro fotográfico OyM" sheetId="1022" r:id="rId9"/>
    <sheet name="Registro fotográfico ambiental" sheetId="1026"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8">#REF!</definedName>
    <definedName name="\d" localSheetId="5">#REF!</definedName>
    <definedName name="\d" localSheetId="6">#REF!</definedName>
    <definedName name="\d">#REF!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8">#REF!</definedName>
    <definedName name="_____________L1">#REF!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8">#REF!</definedName>
    <definedName name="____________L1">#REF!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8">#REF!</definedName>
    <definedName name="___________A1">#REF!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8">#REF!</definedName>
    <definedName name="___________K1">#REF!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8">#REF!</definedName>
    <definedName name="__________L1">#REF!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8">#REF!</definedName>
    <definedName name="_________A1">#REF!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8">#REF!</definedName>
    <definedName name="_________K1">#REF!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8">#REF!</definedName>
    <definedName name="________a03">#REF!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8">#REF!</definedName>
    <definedName name="________K1">#REF!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8">#REF!</definedName>
    <definedName name="_______a03">#REF!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8">#REF!</definedName>
    <definedName name="______a03">#REF!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8">#REF!</definedName>
    <definedName name="______K1">#REF!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8">#REF!</definedName>
    <definedName name="_____a03">#REF!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8">#REF!</definedName>
    <definedName name="____a03">#REF!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8">#REF!</definedName>
    <definedName name="___a03">#REF!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8">#REF!</definedName>
    <definedName name="__a03">#REF!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8">#REF!</definedName>
    <definedName name="__K1">#REF!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8">#REF!</definedName>
    <definedName name="_a03">#REF!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FINANCIERO!$A$4:$R$185</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8">#REF!</definedName>
    <definedName name="_K1" localSheetId="7">#REF!</definedName>
    <definedName name="_K1" localSheetId="5">#REF!</definedName>
    <definedName name="_K1" localSheetId="6">#REF!</definedName>
    <definedName name="_K1">#REF!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8">#REF!</definedName>
    <definedName name="alarg">#REF!</definedName>
    <definedName name="_xlnm.Print_Area" localSheetId="2">FINANCIERO!$B$1:$L$209</definedName>
    <definedName name="_xlnm.Print_Area" localSheetId="1">Predial!$A$1:$I$46</definedName>
    <definedName name="_xlnm.Print_Area" localSheetId="9">'Registro fotográfico ambiental'!$B$1:$L$291</definedName>
    <definedName name="_xlnm.Print_Area" localSheetId="8">'Registro fotográfico OyM'!$B$1:$M$101</definedName>
    <definedName name="_xlnm.Print_Area" localSheetId="5">'Registro fotográfico técnico'!$B$1:$M$104</definedName>
    <definedName name="_xlnm.Print_Area" localSheetId="6">'Registro fotográfico túnel'!$B$1:$M$149</definedName>
    <definedName name="_xlnm.Print_Area">#N/A</definedName>
    <definedName name="arena" localSheetId="9">#REF!</definedName>
    <definedName name="arena" localSheetId="8">#REF!</definedName>
    <definedName name="arena">#REF!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8">#REF!</definedName>
    <definedName name="CUA" localSheetId="7">#REF!</definedName>
    <definedName name="CUA" localSheetId="5">#REF!</definedName>
    <definedName name="CUA" localSheetId="6">#REF!</definedName>
    <definedName name="CUA">#REF!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8">#REF!</definedName>
    <definedName name="dgdgfe">#REF!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8">#REF!</definedName>
    <definedName name="Estabilidad">#REF!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8">#REF!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8">#REF!</definedName>
    <definedName name="Flujo2">#REF!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5">#REF!</definedName>
    <definedName name="informe" localSheetId="6">#REF!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8">#REF!</definedName>
    <definedName name="JUANA">#REF!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8">#REF!</definedName>
    <definedName name="locali">#REF!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8">#REF!</definedName>
    <definedName name="MAURICIO">#REF!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8">#REF!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8">#REF!</definedName>
    <definedName name="P" localSheetId="7">#REF!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8">#REF!</definedName>
    <definedName name="Procesos" localSheetId="5">#REF!</definedName>
    <definedName name="Procesos">#REF!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8">#REF!</definedName>
    <definedName name="reteido4">#REF!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8">#REF!</definedName>
    <definedName name="slskjsjs">#REF!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27" l="1"/>
  <c r="I15" i="1027"/>
  <c r="K15" i="1027" s="1"/>
  <c r="I16" i="1027"/>
  <c r="K16" i="1027" s="1"/>
  <c r="I17" i="1027"/>
  <c r="K17" i="1027" s="1"/>
  <c r="I18" i="1027"/>
  <c r="K18" i="1027" s="1"/>
  <c r="I19" i="1027"/>
  <c r="K19" i="1027" s="1"/>
  <c r="I20" i="1027"/>
  <c r="K20" i="1027" s="1"/>
  <c r="I21" i="1027"/>
  <c r="K21" i="1027" s="1"/>
  <c r="I22" i="1027"/>
  <c r="K22" i="1027" s="1"/>
  <c r="I23" i="1027"/>
  <c r="K23" i="1027" s="1"/>
  <c r="I24" i="1027"/>
  <c r="K24" i="1027" s="1"/>
  <c r="I25" i="1027"/>
  <c r="K25" i="1027" s="1"/>
  <c r="I26" i="1027"/>
  <c r="K26" i="1027" s="1"/>
  <c r="I27" i="1027"/>
  <c r="K27" i="1027" s="1"/>
  <c r="I28" i="1027"/>
  <c r="K28" i="1027" s="1"/>
  <c r="I29" i="1027"/>
  <c r="K29" i="1027" s="1"/>
  <c r="I30" i="1027"/>
  <c r="K30" i="1027" s="1"/>
  <c r="I31" i="1027"/>
  <c r="K31" i="1027" s="1"/>
  <c r="I32" i="1027"/>
  <c r="K32" i="1027" s="1"/>
  <c r="I33" i="1027"/>
  <c r="K33" i="1027" s="1"/>
  <c r="I34" i="1027"/>
  <c r="K34" i="1027" s="1"/>
  <c r="I35" i="1027"/>
  <c r="K35" i="1027" s="1"/>
  <c r="I36" i="1027"/>
  <c r="K36" i="1027" s="1"/>
  <c r="I37" i="1027"/>
  <c r="K37" i="1027" s="1"/>
  <c r="I38" i="1027"/>
  <c r="K38" i="1027" s="1"/>
  <c r="I39" i="1027"/>
  <c r="K39" i="1027" s="1"/>
  <c r="I40" i="1027"/>
  <c r="K40" i="1027" s="1"/>
  <c r="I41" i="1027"/>
  <c r="K41" i="1027" s="1"/>
  <c r="I42" i="1027"/>
  <c r="K42" i="1027" s="1"/>
  <c r="I43" i="1027"/>
  <c r="K43" i="1027" s="1"/>
  <c r="I44" i="1027"/>
  <c r="K44" i="1027" s="1"/>
  <c r="I45" i="1027"/>
  <c r="K45" i="1027" s="1"/>
  <c r="I46" i="1027"/>
  <c r="K46" i="1027" s="1"/>
  <c r="I47" i="1027"/>
  <c r="K47" i="1027" s="1"/>
  <c r="I48" i="1027"/>
  <c r="K48" i="1027" s="1"/>
  <c r="I49" i="1027"/>
  <c r="K49" i="1027" s="1"/>
  <c r="I50" i="1027"/>
  <c r="K50" i="1027" s="1"/>
  <c r="I51" i="1027"/>
  <c r="K51" i="1027" s="1"/>
  <c r="I52" i="1027"/>
  <c r="K52" i="1027" s="1"/>
  <c r="I53" i="1027"/>
  <c r="K53" i="1027" s="1"/>
  <c r="I54" i="1027"/>
  <c r="K54" i="1027" s="1"/>
  <c r="I55" i="1027"/>
  <c r="K55" i="1027" s="1"/>
  <c r="I56" i="1027"/>
  <c r="K56" i="1027" s="1"/>
  <c r="I57" i="1027"/>
  <c r="K57" i="1027" s="1"/>
  <c r="I58" i="1027"/>
  <c r="K58" i="1027" s="1"/>
  <c r="I59" i="1027"/>
  <c r="K59" i="1027" s="1"/>
  <c r="I60" i="1027"/>
  <c r="K60" i="1027" s="1"/>
  <c r="I61" i="1027"/>
  <c r="K61" i="1027" s="1"/>
  <c r="I62" i="1027"/>
  <c r="K62" i="1027" s="1"/>
  <c r="I63" i="1027"/>
  <c r="K63" i="1027" s="1"/>
  <c r="I64" i="1027"/>
  <c r="K64" i="1027" s="1"/>
  <c r="I65" i="1027"/>
  <c r="K65" i="1027" s="1"/>
  <c r="I66" i="1027"/>
  <c r="K66" i="1027" s="1"/>
  <c r="I67" i="1027"/>
  <c r="K67" i="1027" s="1"/>
  <c r="I68" i="1027"/>
  <c r="K68" i="1027" s="1"/>
  <c r="I69" i="1027"/>
  <c r="K69" i="1027" s="1"/>
  <c r="I70" i="1027"/>
  <c r="K70" i="1027" s="1"/>
  <c r="I71" i="1027"/>
  <c r="K71" i="1027" s="1"/>
  <c r="I72" i="1027"/>
  <c r="K72" i="1027" s="1"/>
  <c r="I73" i="1027"/>
  <c r="K73" i="1027" s="1"/>
  <c r="I74" i="1027"/>
  <c r="K74" i="1027" s="1"/>
  <c r="I75" i="1027"/>
  <c r="K75" i="1027" s="1"/>
  <c r="I76" i="1027"/>
  <c r="K76" i="1027" s="1"/>
  <c r="I77" i="1027"/>
  <c r="K77" i="1027" s="1"/>
  <c r="I78" i="1027"/>
  <c r="K78" i="1027" s="1"/>
  <c r="I79" i="1027"/>
  <c r="K79" i="1027" s="1"/>
  <c r="I80" i="1027"/>
  <c r="K80" i="1027" s="1"/>
  <c r="I81" i="1027"/>
  <c r="K81" i="1027" s="1"/>
  <c r="I82" i="1027"/>
  <c r="K82" i="1027" s="1"/>
  <c r="I83" i="1027"/>
  <c r="K83" i="1027" s="1"/>
  <c r="I84" i="1027"/>
  <c r="K84" i="1027" s="1"/>
  <c r="I85" i="1027"/>
  <c r="K85" i="1027" s="1"/>
  <c r="I86" i="1027"/>
  <c r="K86" i="1027" s="1"/>
  <c r="I87" i="1027"/>
  <c r="K87" i="1027" s="1"/>
  <c r="I88" i="1027"/>
  <c r="K88" i="1027" s="1"/>
  <c r="I89" i="1027"/>
  <c r="K89" i="1027" s="1"/>
  <c r="I90" i="1027"/>
  <c r="K90" i="1027" s="1"/>
  <c r="I91" i="1027"/>
  <c r="K91" i="1027" s="1"/>
  <c r="I92" i="1027"/>
  <c r="K92" i="1027" s="1"/>
  <c r="I93" i="1027"/>
  <c r="K93" i="1027" s="1"/>
  <c r="I94" i="1027"/>
  <c r="K94" i="1027" s="1"/>
  <c r="I95" i="1027"/>
  <c r="K95" i="1027" s="1"/>
  <c r="I96" i="1027"/>
  <c r="K96" i="1027" s="1"/>
  <c r="I97" i="1027"/>
  <c r="K97" i="1027" s="1"/>
  <c r="I98" i="1027"/>
  <c r="K98" i="1027" s="1"/>
  <c r="I99" i="1027"/>
  <c r="K99" i="1027" s="1"/>
  <c r="I100" i="1027"/>
  <c r="K100" i="1027" s="1"/>
  <c r="I101" i="1027"/>
  <c r="K101" i="1027" s="1"/>
  <c r="I102" i="1027"/>
  <c r="K102" i="1027" s="1"/>
  <c r="I103" i="1027"/>
  <c r="K103" i="1027" s="1"/>
  <c r="I104" i="1027"/>
  <c r="K104" i="1027" s="1"/>
  <c r="I105" i="1027"/>
  <c r="K105" i="1027" s="1"/>
  <c r="I106" i="1027"/>
  <c r="K106" i="1027" s="1"/>
  <c r="I107" i="1027"/>
  <c r="K107" i="1027" s="1"/>
  <c r="I108" i="1027"/>
  <c r="K108" i="1027" s="1"/>
  <c r="I109" i="1027"/>
  <c r="K109" i="1027" s="1"/>
  <c r="I110" i="1027"/>
  <c r="K110" i="1027" s="1"/>
  <c r="I111" i="1027"/>
  <c r="K111" i="1027" s="1"/>
  <c r="I112" i="1027"/>
  <c r="K112" i="1027" s="1"/>
  <c r="I113" i="1027"/>
  <c r="K113" i="1027" s="1"/>
  <c r="I114" i="1027"/>
  <c r="K114" i="1027" s="1"/>
  <c r="I115" i="1027"/>
  <c r="K115" i="1027" s="1"/>
  <c r="I116" i="1027"/>
  <c r="K116" i="1027" s="1"/>
  <c r="I117" i="1027"/>
  <c r="K117" i="1027" s="1"/>
  <c r="I118" i="1027"/>
  <c r="K118" i="1027" s="1"/>
  <c r="I119" i="1027"/>
  <c r="K119" i="1027" s="1"/>
  <c r="I120" i="1027"/>
  <c r="K120" i="1027" s="1"/>
  <c r="I121" i="1027"/>
  <c r="K121" i="1027" s="1"/>
  <c r="I122" i="1027"/>
  <c r="K122" i="1027" s="1"/>
  <c r="I123" i="1027"/>
  <c r="K123" i="1027" s="1"/>
  <c r="E124" i="1027"/>
  <c r="I125" i="1027"/>
  <c r="K125" i="1027" s="1"/>
  <c r="I126" i="1027"/>
  <c r="E128" i="1027"/>
  <c r="I133" i="1027"/>
  <c r="K133" i="1027"/>
  <c r="I134" i="1027"/>
  <c r="K134" i="1027" s="1"/>
  <c r="I135" i="1027"/>
  <c r="K135" i="1027"/>
  <c r="I136" i="1027"/>
  <c r="K136" i="1027" s="1"/>
  <c r="I137" i="1027"/>
  <c r="K137" i="1027"/>
  <c r="I138" i="1027"/>
  <c r="K138" i="1027" s="1"/>
  <c r="I139" i="1027"/>
  <c r="K139" i="1027"/>
  <c r="I140" i="1027"/>
  <c r="K140" i="1027" s="1"/>
  <c r="I141" i="1027"/>
  <c r="K141" i="1027"/>
  <c r="I142" i="1027"/>
  <c r="K142" i="1027" s="1"/>
  <c r="I143" i="1027"/>
  <c r="K143" i="1027"/>
  <c r="I144" i="1027"/>
  <c r="K144" i="1027" s="1"/>
  <c r="I145" i="1027"/>
  <c r="K145" i="1027"/>
  <c r="I146" i="1027"/>
  <c r="K146" i="1027" s="1"/>
  <c r="I147" i="1027"/>
  <c r="K147" i="1027"/>
  <c r="I148" i="1027"/>
  <c r="K148" i="1027" s="1"/>
  <c r="I149" i="1027"/>
  <c r="K149" i="1027"/>
  <c r="E150" i="1027"/>
  <c r="K150" i="1027" s="1"/>
  <c r="I150" i="1027"/>
  <c r="I151" i="1027"/>
  <c r="K151" i="1027"/>
  <c r="I152" i="1027"/>
  <c r="K152" i="1027" s="1"/>
  <c r="I153" i="1027"/>
  <c r="K153" i="1027"/>
  <c r="I154" i="1027"/>
  <c r="K154" i="1027" s="1"/>
  <c r="I155" i="1027"/>
  <c r="K155" i="1027"/>
  <c r="I156" i="1027"/>
  <c r="K156" i="1027" s="1"/>
  <c r="I157" i="1027"/>
  <c r="K157" i="1027"/>
  <c r="I158" i="1027"/>
  <c r="K158" i="1027" s="1"/>
  <c r="I159" i="1027"/>
  <c r="K159" i="1027"/>
  <c r="I160" i="1027"/>
  <c r="K160" i="1027" s="1"/>
  <c r="I161" i="1027"/>
  <c r="K161" i="1027"/>
  <c r="I162" i="1027"/>
  <c r="K162" i="1027" s="1"/>
  <c r="I163" i="1027"/>
  <c r="K163" i="1027"/>
  <c r="I164" i="1027"/>
  <c r="K164" i="1027" s="1"/>
  <c r="I165" i="1027"/>
  <c r="K165" i="1027"/>
  <c r="I166" i="1027"/>
  <c r="K166" i="1027" s="1"/>
  <c r="I170" i="1027"/>
  <c r="K170" i="1027"/>
  <c r="I171" i="1027"/>
  <c r="K171" i="1027" s="1"/>
  <c r="I172" i="1027"/>
  <c r="K172" i="1027"/>
  <c r="I173" i="1027"/>
  <c r="K173" i="1027" s="1"/>
  <c r="I174" i="1027"/>
  <c r="K174" i="1027"/>
  <c r="I175" i="1027"/>
  <c r="K175" i="1027" s="1"/>
  <c r="I176" i="1027"/>
  <c r="K176" i="1027"/>
  <c r="I177" i="1027"/>
  <c r="K177" i="1027" s="1"/>
  <c r="I178" i="1027"/>
  <c r="K178" i="1027"/>
  <c r="I179" i="1027"/>
  <c r="K179" i="1027" s="1"/>
  <c r="I180" i="1027"/>
  <c r="K180" i="1027"/>
  <c r="I181" i="1027"/>
  <c r="K181" i="1027" s="1"/>
  <c r="I182" i="1027"/>
  <c r="K182" i="1027"/>
  <c r="L182" i="1027" s="1"/>
  <c r="I183" i="1027"/>
  <c r="K183" i="1027"/>
  <c r="I190" i="1027"/>
  <c r="K190" i="1027" s="1"/>
  <c r="I191" i="1027"/>
  <c r="K191" i="1027"/>
  <c r="I192" i="1027"/>
  <c r="K192" i="1027" s="1"/>
  <c r="I193" i="1027"/>
  <c r="K193" i="1027"/>
  <c r="I194" i="1027"/>
  <c r="K194" i="1027" s="1"/>
  <c r="I195" i="1027"/>
  <c r="K195" i="1027"/>
  <c r="I196" i="1027"/>
  <c r="K196" i="1027" s="1"/>
  <c r="I197" i="1027"/>
  <c r="K197" i="1027"/>
  <c r="I198" i="1027"/>
  <c r="K198" i="1027" s="1"/>
  <c r="I199" i="1027"/>
  <c r="K199" i="1027"/>
  <c r="I200" i="1027"/>
  <c r="K200" i="1027" s="1"/>
  <c r="I204" i="1027"/>
  <c r="K204" i="1027"/>
  <c r="I205" i="1027"/>
  <c r="K205" i="1027" s="1"/>
  <c r="I206" i="1027"/>
  <c r="K206" i="1027"/>
  <c r="I207" i="1027"/>
  <c r="K207" i="1027" s="1"/>
  <c r="I208" i="1027"/>
  <c r="K208" i="1027"/>
  <c r="I209" i="1027"/>
  <c r="K209" i="1027" s="1"/>
  <c r="I210" i="1027"/>
  <c r="K210" i="1027"/>
  <c r="I211" i="1027"/>
  <c r="K211" i="1027" s="1"/>
  <c r="E212" i="1027"/>
  <c r="I212" i="1027"/>
  <c r="K212" i="1027"/>
  <c r="I213" i="1027"/>
  <c r="K213" i="1027" s="1"/>
  <c r="H214" i="1027"/>
  <c r="I214" i="1027"/>
  <c r="K214" i="1027" s="1"/>
  <c r="I215" i="1027"/>
  <c r="K215" i="1027"/>
  <c r="I216" i="1027"/>
  <c r="K216" i="1027" s="1"/>
  <c r="I217" i="1027"/>
  <c r="K217" i="1027"/>
  <c r="I218" i="1027"/>
  <c r="K218" i="1027" s="1"/>
  <c r="I219" i="1027"/>
  <c r="K219" i="1027"/>
  <c r="I220" i="1027"/>
  <c r="K220" i="1027" s="1"/>
  <c r="I221" i="1027"/>
  <c r="K221" i="1027"/>
  <c r="P224" i="1027"/>
  <c r="Q224" i="1027"/>
  <c r="R224" i="1027"/>
  <c r="I225" i="1027"/>
  <c r="K225" i="1027"/>
  <c r="I226" i="1027"/>
  <c r="K226" i="1027"/>
  <c r="I227" i="1027"/>
  <c r="K227" i="1027" s="1"/>
  <c r="I228" i="1027"/>
  <c r="K228" i="1027" s="1"/>
  <c r="I229" i="1027"/>
  <c r="K229" i="1027"/>
  <c r="I230" i="1027"/>
  <c r="K230" i="1027" s="1"/>
  <c r="I231" i="1027"/>
  <c r="K231" i="1027" s="1"/>
  <c r="I232" i="1027"/>
  <c r="K232" i="1027" s="1"/>
  <c r="I233" i="1027"/>
  <c r="K233" i="1027"/>
  <c r="I234" i="1027"/>
  <c r="K234" i="1027" s="1"/>
  <c r="I235" i="1027"/>
  <c r="K235" i="1027" s="1"/>
  <c r="I236" i="1027"/>
  <c r="K236" i="1027" s="1"/>
  <c r="I237" i="1027"/>
  <c r="K237" i="1027"/>
  <c r="I238" i="1027"/>
  <c r="K238" i="1027" s="1"/>
  <c r="I239" i="1027"/>
  <c r="K239" i="1027" s="1"/>
  <c r="I240" i="1027"/>
  <c r="K240" i="1027" s="1"/>
  <c r="I241" i="1027"/>
  <c r="K241" i="1027"/>
  <c r="I242" i="1027"/>
  <c r="K242" i="1027" s="1"/>
  <c r="I243" i="1027"/>
  <c r="K243" i="1027" s="1"/>
  <c r="I244" i="1027"/>
  <c r="K244" i="1027" s="1"/>
  <c r="I245" i="1027"/>
  <c r="K245" i="1027"/>
  <c r="I246" i="1027"/>
  <c r="K246" i="1027" s="1"/>
  <c r="I247" i="1027"/>
  <c r="K247" i="1027" s="1"/>
  <c r="I248" i="1027"/>
  <c r="K248" i="1027" s="1"/>
  <c r="I249" i="1027"/>
  <c r="K249" i="1027"/>
  <c r="I250" i="1027"/>
  <c r="K250" i="1027" s="1"/>
  <c r="I251" i="1027"/>
  <c r="K251" i="1027" s="1"/>
  <c r="I252" i="1027"/>
  <c r="K252" i="1027"/>
  <c r="I253" i="1027"/>
  <c r="K253" i="1027" s="1"/>
  <c r="I254" i="1027"/>
  <c r="K254" i="1027"/>
  <c r="I255" i="1027"/>
  <c r="K255" i="1027" s="1"/>
  <c r="E256" i="1027"/>
  <c r="K256" i="1027" s="1"/>
  <c r="I256" i="1027"/>
  <c r="I257" i="1027"/>
  <c r="K257" i="1027"/>
  <c r="I258" i="1027"/>
  <c r="K258" i="1027" s="1"/>
  <c r="I259" i="1027"/>
  <c r="K259" i="1027"/>
  <c r="I260" i="1027"/>
  <c r="K260" i="1027" s="1"/>
  <c r="I261" i="1027"/>
  <c r="K261" i="1027"/>
  <c r="I262" i="1027"/>
  <c r="K262" i="1027" s="1"/>
  <c r="I263" i="1027"/>
  <c r="K263" i="1027"/>
  <c r="I264" i="1027"/>
  <c r="K264" i="1027" s="1"/>
  <c r="I265" i="1027"/>
  <c r="K265" i="1027"/>
  <c r="I266" i="1027"/>
  <c r="K266" i="1027"/>
  <c r="I267" i="1027"/>
  <c r="K267" i="1027"/>
  <c r="I268" i="1027"/>
  <c r="E269" i="1027"/>
  <c r="I269" i="1027"/>
  <c r="K269" i="1027"/>
  <c r="H270" i="1027"/>
  <c r="I273" i="1027"/>
  <c r="K273" i="1027"/>
  <c r="I274" i="1027"/>
  <c r="I275" i="1027"/>
  <c r="K275" i="1027" s="1"/>
  <c r="K277" i="1027" s="1"/>
  <c r="L277" i="1027" s="1"/>
  <c r="E276" i="1027"/>
  <c r="E268" i="1027" s="1"/>
  <c r="I276" i="1027"/>
  <c r="E277" i="1027"/>
  <c r="H277" i="1027"/>
  <c r="I285" i="1027"/>
  <c r="K285" i="1027" s="1"/>
  <c r="I295" i="1027"/>
  <c r="K295" i="1027" s="1"/>
  <c r="E296" i="1027"/>
  <c r="K296" i="1027" s="1"/>
  <c r="I296" i="1027"/>
  <c r="I297" i="1027"/>
  <c r="K297" i="1027"/>
  <c r="I298" i="1027"/>
  <c r="K298" i="1027"/>
  <c r="I299" i="1027"/>
  <c r="K299" i="1027"/>
  <c r="I300" i="1027"/>
  <c r="K300" i="1027"/>
  <c r="E301" i="1027"/>
  <c r="I301" i="1027"/>
  <c r="K301" i="1027" s="1"/>
  <c r="I302" i="1027"/>
  <c r="K302" i="1027" s="1"/>
  <c r="I303" i="1027"/>
  <c r="K303" i="1027" s="1"/>
  <c r="I304" i="1027"/>
  <c r="K304" i="1027" s="1"/>
  <c r="I305" i="1027"/>
  <c r="K305" i="1027" s="1"/>
  <c r="I306" i="1027"/>
  <c r="K306" i="1027" s="1"/>
  <c r="I307" i="1027"/>
  <c r="K307" i="1027" s="1"/>
  <c r="I308" i="1027"/>
  <c r="K308" i="1027" s="1"/>
  <c r="I309" i="1027"/>
  <c r="K309" i="1027" s="1"/>
  <c r="I310" i="1027"/>
  <c r="K310" i="1027" s="1"/>
  <c r="I311" i="1027"/>
  <c r="K311" i="1027" s="1"/>
  <c r="I312" i="1027"/>
  <c r="K312" i="1027" s="1"/>
  <c r="I313" i="1027"/>
  <c r="K313" i="1027" s="1"/>
  <c r="I314" i="1027"/>
  <c r="K314" i="1027" s="1"/>
  <c r="I315" i="1027"/>
  <c r="I316" i="1027"/>
  <c r="I317" i="1027"/>
  <c r="K317" i="1027" s="1"/>
  <c r="I320" i="1027"/>
  <c r="K320" i="1027" s="1"/>
  <c r="I321" i="1027"/>
  <c r="K321" i="1027" s="1"/>
  <c r="I322" i="1027"/>
  <c r="K322" i="1027" s="1"/>
  <c r="I323" i="1027"/>
  <c r="K323" i="1027" s="1"/>
  <c r="E324" i="1027"/>
  <c r="H324" i="1027"/>
  <c r="I329" i="1027"/>
  <c r="K329" i="1027" s="1"/>
  <c r="I330" i="1027"/>
  <c r="K330" i="1027" s="1"/>
  <c r="I331" i="1027"/>
  <c r="K331" i="1027" s="1"/>
  <c r="H336" i="1027"/>
  <c r="K268" i="1027" l="1"/>
  <c r="E270" i="1027"/>
  <c r="E278" i="1027" s="1"/>
  <c r="K324" i="1027"/>
  <c r="L324" i="1027" s="1"/>
  <c r="K270" i="1027"/>
  <c r="K124" i="1027"/>
  <c r="K128" i="1027" s="1"/>
  <c r="P226" i="1027"/>
  <c r="N225" i="1027"/>
  <c r="N226" i="1027" s="1"/>
  <c r="N227" i="1027" s="1"/>
  <c r="N228" i="1027" s="1"/>
  <c r="N229" i="1027" s="1"/>
  <c r="N230" i="1027" s="1"/>
  <c r="N231" i="1027" s="1"/>
  <c r="N232" i="1027" s="1"/>
  <c r="N233" i="1027" s="1"/>
  <c r="N234" i="1027" s="1"/>
  <c r="N235" i="1027" s="1"/>
  <c r="N236" i="1027" s="1"/>
  <c r="N237" i="1027" s="1"/>
  <c r="N238" i="1027" s="1"/>
  <c r="N239" i="1027" s="1"/>
  <c r="N240" i="1027" s="1"/>
  <c r="N241" i="1027" s="1"/>
  <c r="N242" i="1027" s="1"/>
  <c r="N243" i="1027" s="1"/>
  <c r="N244" i="1027" s="1"/>
  <c r="N245" i="1027" s="1"/>
  <c r="N246" i="1027" s="1"/>
  <c r="N247" i="1027" s="1"/>
  <c r="N248" i="1027" s="1"/>
  <c r="N249" i="1027" s="1"/>
  <c r="N250" i="1027" s="1"/>
  <c r="N251" i="1027" s="1"/>
  <c r="N252" i="1027" s="1"/>
  <c r="N253" i="1027" s="1"/>
  <c r="N254" i="1027" s="1"/>
  <c r="N255" i="1027" s="1"/>
  <c r="N256" i="1027" s="1"/>
  <c r="N257" i="1027" s="1"/>
  <c r="N258" i="1027" s="1"/>
  <c r="N259" i="1027" s="1"/>
  <c r="N260" i="1027" s="1"/>
  <c r="N261" i="1027" s="1"/>
  <c r="N262" i="1027" s="1"/>
  <c r="N263" i="1027" s="1"/>
  <c r="N264" i="1027" s="1"/>
  <c r="H278" i="1027"/>
  <c r="Q226" i="1027"/>
  <c r="K278" i="1027" l="1"/>
  <c r="L278" i="1027" s="1"/>
  <c r="L270" i="1027"/>
  <c r="R226" i="1027" l="1"/>
  <c r="Q54" i="1025" l="1"/>
  <c r="Q53" i="1025"/>
  <c r="P52" i="1025"/>
  <c r="O52" i="1025"/>
  <c r="N52" i="1025"/>
  <c r="Q51" i="1025"/>
  <c r="P51" i="1025"/>
  <c r="Q50" i="1025"/>
  <c r="P49" i="1025"/>
  <c r="O49" i="1025"/>
  <c r="N49" i="1025"/>
  <c r="M49" i="1025"/>
  <c r="Q49" i="1025" s="1"/>
  <c r="Q48" i="1025"/>
  <c r="Q47" i="1025"/>
  <c r="P46" i="1025"/>
  <c r="O46" i="1025"/>
  <c r="N46" i="1025"/>
  <c r="Q46" i="1025" s="1"/>
  <c r="Q45" i="1025"/>
  <c r="Q44" i="1025"/>
  <c r="Q43" i="1025"/>
  <c r="O43" i="1025"/>
  <c r="N43" i="1025"/>
  <c r="M43" i="1025"/>
  <c r="Q42" i="1025"/>
  <c r="G42" i="1025"/>
  <c r="Q41" i="1025"/>
  <c r="O40" i="1025"/>
  <c r="Q40" i="1025" s="1"/>
  <c r="N40" i="1025"/>
  <c r="M40" i="1025"/>
  <c r="G40" i="1025"/>
  <c r="Q39" i="1025"/>
  <c r="G39" i="1025"/>
  <c r="Q38" i="1025"/>
  <c r="G38" i="1025"/>
  <c r="Q37" i="1025"/>
  <c r="O37" i="1025"/>
  <c r="N37" i="1025"/>
  <c r="M37" i="1025"/>
  <c r="M52" i="1025" s="1"/>
  <c r="Q52" i="1025" s="1"/>
  <c r="G37" i="1025"/>
  <c r="Q36" i="1025"/>
  <c r="G36" i="1025"/>
  <c r="Q35" i="1025"/>
  <c r="G35" i="1025"/>
  <c r="O34" i="1025"/>
  <c r="N34" i="1025"/>
  <c r="M34" i="1025"/>
  <c r="Q34" i="1025" s="1"/>
  <c r="G34" i="1025"/>
  <c r="O33" i="1025"/>
  <c r="Q33" i="1025" s="1"/>
  <c r="G33" i="1025"/>
  <c r="Q32" i="1025"/>
  <c r="O32" i="1025"/>
  <c r="G32" i="1025"/>
  <c r="Q31" i="1025"/>
  <c r="P31" i="1025"/>
  <c r="O31" i="1025"/>
  <c r="N31" i="1025"/>
  <c r="M31" i="1025"/>
  <c r="G31" i="1025"/>
  <c r="O30" i="1025"/>
  <c r="N30" i="1025"/>
  <c r="M30" i="1025"/>
  <c r="Q30" i="1025" s="1"/>
  <c r="G30" i="1025"/>
  <c r="O29" i="1025"/>
  <c r="Q29" i="1025" s="1"/>
  <c r="N29" i="1025"/>
  <c r="G29" i="1025"/>
  <c r="G28" i="1025"/>
  <c r="Q27" i="1025"/>
  <c r="G27" i="1025"/>
  <c r="Q26" i="1025"/>
  <c r="G26" i="1025"/>
  <c r="N25" i="1025"/>
  <c r="G25" i="1025"/>
  <c r="Q24" i="1025"/>
  <c r="G24" i="1025"/>
  <c r="Q23" i="1025"/>
  <c r="G23" i="1025"/>
  <c r="P22" i="1025"/>
  <c r="P28" i="1025" s="1"/>
  <c r="O22" i="1025"/>
  <c r="O28" i="1025" s="1"/>
  <c r="N22" i="1025"/>
  <c r="N28" i="1025" s="1"/>
  <c r="M22" i="1025"/>
  <c r="M28" i="1025" s="1"/>
  <c r="Q28" i="1025" s="1"/>
  <c r="G22" i="1025"/>
  <c r="O21" i="1025"/>
  <c r="M21" i="1025"/>
  <c r="G21" i="1025"/>
  <c r="P20" i="1025"/>
  <c r="O20" i="1025"/>
  <c r="G20" i="1025"/>
  <c r="P19" i="1025"/>
  <c r="P25" i="1025" s="1"/>
  <c r="O19" i="1025"/>
  <c r="O25" i="1025" s="1"/>
  <c r="N19" i="1025"/>
  <c r="M19" i="1025"/>
  <c r="M25" i="1025" s="1"/>
  <c r="G19" i="1025"/>
  <c r="Q18" i="1025"/>
  <c r="G18" i="1025"/>
  <c r="Q17" i="1025"/>
  <c r="G17" i="1025"/>
  <c r="P16" i="1025"/>
  <c r="O16" i="1025"/>
  <c r="N16" i="1025"/>
  <c r="M16" i="1025"/>
  <c r="Q16" i="1025" s="1"/>
  <c r="G16" i="1025"/>
  <c r="Q15" i="1025"/>
  <c r="G15" i="1025"/>
  <c r="Q14" i="1025"/>
  <c r="G14" i="1025"/>
  <c r="Q13" i="1025"/>
  <c r="P13" i="1025"/>
  <c r="O13" i="1025"/>
  <c r="N13" i="1025"/>
  <c r="M13" i="1025"/>
  <c r="G13" i="1025"/>
  <c r="P12" i="1025"/>
  <c r="P21" i="1025" s="1"/>
  <c r="N12" i="1025"/>
  <c r="Q12" i="1025" s="1"/>
  <c r="E12" i="1025"/>
  <c r="D12" i="1025"/>
  <c r="G12" i="1025" s="1"/>
  <c r="Q11" i="1025"/>
  <c r="P11" i="1025"/>
  <c r="N11" i="1025"/>
  <c r="N20" i="1025" s="1"/>
  <c r="Q20" i="1025" s="1"/>
  <c r="M11" i="1025"/>
  <c r="G11" i="1025"/>
  <c r="E11" i="1025"/>
  <c r="D11" i="1025"/>
  <c r="Q10" i="1025"/>
  <c r="G10" i="1025"/>
  <c r="Q25" i="1025" l="1"/>
  <c r="Q22" i="1025"/>
  <c r="Q19" i="1025"/>
  <c r="N21" i="1025"/>
  <c r="Q21" i="1025" s="1"/>
  <c r="S379" i="316" l="1"/>
  <c r="S378" i="316"/>
  <c r="S376" i="316"/>
  <c r="S377" i="316" s="1"/>
  <c r="S375" i="316"/>
  <c r="F275" i="316" l="1"/>
  <c r="J275" i="316" l="1"/>
  <c r="E150" i="316"/>
  <c r="G137" i="316" s="1"/>
  <c r="F198" i="316"/>
  <c r="J198" i="316" s="1"/>
  <c r="E255" i="316"/>
  <c r="I255" i="316" s="1"/>
  <c r="G142" i="316"/>
  <c r="J288" i="316"/>
  <c r="E278" i="316"/>
  <c r="C278" i="316"/>
  <c r="D258" i="316"/>
  <c r="B258" i="316"/>
  <c r="J240" i="316"/>
  <c r="E201" i="316"/>
  <c r="C201" i="316"/>
  <c r="D153" i="316"/>
  <c r="B153" i="316"/>
  <c r="K144" i="316"/>
  <c r="E144" i="316"/>
  <c r="G278" i="316"/>
  <c r="H142" i="316"/>
  <c r="K141" i="316"/>
  <c r="H141" i="316"/>
  <c r="G141" i="316"/>
  <c r="K140" i="316"/>
  <c r="F258" i="316" s="1"/>
  <c r="H140" i="316"/>
  <c r="K139" i="316"/>
  <c r="G243" i="316" s="1"/>
  <c r="H243" i="316" s="1"/>
  <c r="H139" i="316"/>
  <c r="G139" i="316"/>
  <c r="K138" i="316"/>
  <c r="G201" i="316" s="1"/>
  <c r="H138" i="316"/>
  <c r="K137" i="316"/>
  <c r="F153" i="316" s="1"/>
  <c r="H137" i="316"/>
  <c r="H144" i="316" l="1"/>
  <c r="G138" i="316"/>
  <c r="I150" i="316"/>
  <c r="G140" i="316"/>
  <c r="G144"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6"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<sst xmlns="http://schemas.openxmlformats.org/spreadsheetml/2006/main" count="3313" uniqueCount="1375">
  <si>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</si>
  <si>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</si>
  <si>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</si>
  <si>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</si>
  <si>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</si>
  <si>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</si>
  <si>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</si>
  <si>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</si>
  <si>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</si>
  <si>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</si>
  <si>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</si>
  <si>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</si>
  <si>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</si>
  <si>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</si>
  <si>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</si>
  <si>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</si>
  <si>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</si>
  <si>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</si>
  <si>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</si>
  <si>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</si>
  <si>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</si>
  <si>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</si>
  <si>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</si>
  <si>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</si>
  <si>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</si>
  <si>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</si>
  <si>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</si>
  <si>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</si>
  <si>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</si>
  <si>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</si>
  <si>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</si>
  <si>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</si>
  <si>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</si>
  <si>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</si>
  <si>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</si>
  <si>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</si>
  <si>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</si>
  <si>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</si>
  <si>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</si>
  <si>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</si>
  <si>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</si>
  <si>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</si>
  <si>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</si>
  <si>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</si>
  <si>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</si>
  <si>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</si>
  <si>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</si>
  <si>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</si>
  <si>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</si>
  <si>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</si>
  <si>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</si>
  <si>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</si>
  <si>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</si>
  <si>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</si>
  <si>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</si>
  <si>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</si>
  <si>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</si>
  <si>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</si>
  <si>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</si>
  <si>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</si>
  <si>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</si>
  <si>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</si>
  <si>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</si>
  <si>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</si>
  <si>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</si>
  <si>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</si>
  <si>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</si>
  <si>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</si>
  <si>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</si>
  <si>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</si>
  <si>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</si>
  <si>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</si>
  <si>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</si>
  <si>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</si>
  <si>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</si>
  <si>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</si>
  <si>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</si>
  <si>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</si>
  <si>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</si>
  <si>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</si>
  <si>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</si>
  <si>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</si>
  <si>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</si>
  <si>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</si>
  <si>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</si>
  <si>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</si>
  <si>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</si>
  <si>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</si>
  <si>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</si>
  <si>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</si>
  <si>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</si>
  <si>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</si>
  <si>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</si>
  <si>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</si>
  <si>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</si>
  <si>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</si>
  <si>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</si>
  <si>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</si>
  <si>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</si>
  <si>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</si>
  <si>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</si>
  <si>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</si>
  <si>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</si>
  <si>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</si>
  <si>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</si>
  <si>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</si>
  <si>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</si>
  <si>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</si>
  <si>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</si>
  <si>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</si>
  <si>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</si>
  <si>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</si>
  <si>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</si>
  <si>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</si>
  <si>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</si>
  <si>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</si>
  <si>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</si>
  <si>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</si>
  <si>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</si>
  <si>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</si>
  <si>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</si>
  <si>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</si>
  <si>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</si>
  <si>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</si>
  <si>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</si>
  <si>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</si>
  <si>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</si>
  <si>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</si>
  <si>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</si>
  <si>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</si>
  <si>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</si>
  <si>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</si>
  <si>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</si>
  <si>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</si>
  <si>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</si>
  <si>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</si>
  <si>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</si>
  <si>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</si>
  <si>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</si>
  <si>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</si>
  <si>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</si>
  <si>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</si>
  <si>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</si>
  <si>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</si>
  <si>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</si>
  <si>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</si>
  <si>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</si>
  <si>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</si>
  <si>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</si>
  <si>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</si>
  <si>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</si>
  <si>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</si>
  <si>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</si>
  <si>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</si>
  <si>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</si>
  <si>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</si>
  <si>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</si>
  <si>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</si>
  <si>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</si>
  <si>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</si>
  <si>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</si>
  <si>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</si>
  <si>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</si>
  <si>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</si>
  <si>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</si>
  <si>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</si>
  <si>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</si>
  <si>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</si>
  <si>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</si>
  <si>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</si>
  <si>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</si>
  <si>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</si>
  <si>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</si>
  <si>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</si>
  <si>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</si>
  <si>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</si>
  <si>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</si>
  <si>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</si>
  <si>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</si>
  <si>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</si>
  <si>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</si>
  <si>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</si>
  <si>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</si>
  <si>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</si>
  <si>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</si>
  <si>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</si>
  <si>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</si>
  <si>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</si>
  <si>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</si>
  <si>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</si>
  <si>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</si>
  <si>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</si>
  <si>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</si>
  <si>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</si>
  <si>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</si>
  <si>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</si>
  <si>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</si>
  <si>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</si>
  <si>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</si>
  <si>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</si>
  <si>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</si>
  <si>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</si>
  <si>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</si>
  <si>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</si>
  <si>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</si>
  <si>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</si>
  <si>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</si>
  <si>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</si>
  <si>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</si>
  <si>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</si>
  <si>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</si>
  <si>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</si>
  <si>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</si>
  <si>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</si>
  <si>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</si>
  <si>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</si>
  <si>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</si>
  <si>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</si>
  <si>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</si>
  <si>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</si>
  <si>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</si>
  <si>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</si>
  <si>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</si>
  <si>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</si>
  <si>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</si>
  <si>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</si>
  <si>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</si>
  <si>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</si>
  <si>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</si>
  <si>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</si>
  <si>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</si>
  <si>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</si>
  <si>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</si>
  <si>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</si>
  <si>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</si>
  <si>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</si>
  <si>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</si>
  <si>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</si>
  <si>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</si>
  <si>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</si>
  <si>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</si>
  <si>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</si>
  <si>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</si>
  <si>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</si>
  <si>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</si>
  <si>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</si>
  <si>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</si>
  <si>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</si>
  <si>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</si>
  <si>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</si>
  <si>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</si>
  <si>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</si>
  <si>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</si>
  <si>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</si>
  <si>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</si>
  <si>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</si>
  <si>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</si>
  <si>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</si>
  <si>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</si>
  <si>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</si>
  <si>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</si>
  <si>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</si>
  <si>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</si>
  <si>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</si>
  <si>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</si>
  <si>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</si>
  <si>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</si>
  <si>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</si>
  <si>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</si>
  <si>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</si>
  <si>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</si>
  <si>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</si>
  <si>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</si>
  <si>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</si>
  <si>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</si>
  <si>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</si>
  <si>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</si>
  <si>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</si>
  <si>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</si>
  <si>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</si>
  <si>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</si>
  <si>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</si>
  <si>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</si>
  <si>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</si>
  <si>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</si>
  <si>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</si>
  <si>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</si>
  <si>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</si>
  <si>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</si>
  <si>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</si>
  <si>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</si>
  <si>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</si>
  <si>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</si>
  <si>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</si>
  <si>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</si>
  <si>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</si>
  <si>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</si>
  <si>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</si>
  <si>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</si>
  <si>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</si>
  <si>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</si>
  <si>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</si>
  <si>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</si>
  <si>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</si>
  <si>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</si>
  <si>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</si>
  <si>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</si>
  <si>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</si>
  <si>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</si>
  <si>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</si>
  <si>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</si>
  <si>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</si>
  <si>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</si>
  <si>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</si>
  <si>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</si>
  <si>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</si>
  <si>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</si>
  <si>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</si>
  <si>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</si>
  <si>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</si>
  <si>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</si>
  <si>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</si>
  <si>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</si>
  <si>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</si>
  <si>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</si>
  <si>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</si>
  <si>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</si>
  <si>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</si>
  <si>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</si>
  <si>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</si>
  <si>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</si>
  <si>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</si>
  <si>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</si>
  <si>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</si>
  <si>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</si>
  <si>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</si>
  <si>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</si>
  <si>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</si>
  <si>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</si>
  <si>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</si>
  <si>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</si>
  <si>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</si>
  <si>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</si>
  <si>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</si>
  <si>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</si>
  <si>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</si>
  <si>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</si>
  <si>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</si>
  <si>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</si>
  <si>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</si>
  <si>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</si>
  <si>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</si>
  <si>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</si>
  <si>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</si>
  <si>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</si>
  <si>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</si>
  <si>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</si>
  <si>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</si>
  <si>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</si>
  <si>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</si>
  <si>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</si>
  <si>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</si>
  <si>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</si>
  <si>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</si>
  <si>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</si>
  <si>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</si>
  <si>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</si>
  <si>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</si>
  <si>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</si>
  <si>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</si>
  <si>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</si>
  <si>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</si>
  <si>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</si>
  <si>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</si>
  <si>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</si>
  <si>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</si>
  <si>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</si>
  <si>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</si>
  <si>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</si>
  <si>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</si>
  <si>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</si>
  <si>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</si>
  <si>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</si>
  <si>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</si>
  <si>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</si>
  <si>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</si>
  <si>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</si>
  <si>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</si>
  <si>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</si>
  <si>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</si>
  <si>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</si>
  <si>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</si>
  <si>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</si>
  <si>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</si>
  <si>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</si>
  <si>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</si>
  <si>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</si>
  <si>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</si>
  <si>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</si>
  <si>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</si>
  <si>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</si>
  <si>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</si>
  <si>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</si>
  <si>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</si>
  <si>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</si>
  <si>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</si>
  <si>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</si>
  <si>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</si>
  <si>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</si>
  <si>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</si>
  <si>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</si>
  <si>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</si>
  <si>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</si>
  <si>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</si>
  <si>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</si>
  <si>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</si>
  <si>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</si>
  <si>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</si>
  <si>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</si>
  <si>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</si>
  <si>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</si>
  <si>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</si>
  <si>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</si>
  <si>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</si>
  <si>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</si>
  <si>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</si>
  <si>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</si>
  <si>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</si>
  <si>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</si>
  <si>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</si>
  <si>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</si>
  <si>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</si>
  <si>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</si>
  <si>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</si>
  <si>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</si>
  <si>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</si>
  <si>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</si>
  <si>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</si>
  <si>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</si>
  <si>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</si>
  <si>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</si>
  <si>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</si>
  <si>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</si>
  <si>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</si>
  <si>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</si>
  <si>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</si>
  <si>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</si>
  <si>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</si>
  <si>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</si>
  <si>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</si>
  <si>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</si>
  <si>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</si>
  <si>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</si>
  <si>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</si>
  <si>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</si>
  <si>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</si>
  <si>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</si>
  <si>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</si>
  <si>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</si>
  <si>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</si>
  <si>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</si>
  <si>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</si>
  <si>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</si>
  <si>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</si>
  <si>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</si>
  <si>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</si>
  <si>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</si>
  <si>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</si>
  <si>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</si>
  <si>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</si>
  <si>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</si>
  <si>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</si>
  <si>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</si>
  <si>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</si>
  <si>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</si>
  <si>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</si>
  <si>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</si>
  <si>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</si>
  <si>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</si>
  <si>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</si>
  <si>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</si>
  <si>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</si>
  <si>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</si>
  <si>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</si>
  <si>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</si>
  <si>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</si>
  <si>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</si>
  <si>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</si>
  <si>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</si>
  <si>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</si>
  <si>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</si>
  <si>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</si>
  <si>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</si>
  <si>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</si>
  <si>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</si>
  <si>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</si>
  <si>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</si>
  <si>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</si>
  <si>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</si>
  <si>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</si>
  <si>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</si>
  <si>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</si>
  <si>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</si>
  <si>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</si>
  <si>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</si>
  <si>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</si>
  <si>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</si>
  <si>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</si>
  <si>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</si>
  <si>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</si>
  <si>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</si>
  <si>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</si>
  <si>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</si>
  <si>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</si>
  <si>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</si>
  <si>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</si>
  <si>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</si>
  <si>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</si>
  <si>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</si>
  <si>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</si>
  <si>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</si>
  <si>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</si>
  <si>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</si>
  <si>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</si>
  <si>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</si>
  <si>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</si>
  <si>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</si>
  <si>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</si>
  <si>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</si>
  <si>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</si>
  <si>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</si>
  <si>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</si>
  <si>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</si>
  <si>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</si>
  <si>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</si>
  <si>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</si>
  <si>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</si>
  <si>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</si>
  <si>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</si>
  <si>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</si>
  <si>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</si>
  <si>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</si>
  <si>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</si>
  <si>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</si>
  <si>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</si>
  <si>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</si>
  <si>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</si>
  <si>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</si>
  <si>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</si>
  <si>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</si>
  <si>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</si>
  <si>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</si>
  <si>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</si>
  <si>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</si>
  <si>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</si>
  <si>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</si>
  <si>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PK 19+200  CD</t>
  </si>
  <si>
    <t>PK 18+400  CI</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</si>
  <si>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</si>
  <si>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</si>
  <si>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</si>
  <si>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</si>
  <si>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</si>
  <si>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</si>
  <si>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</si>
  <si>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</si>
  <si>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</si>
  <si>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</si>
  <si>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</si>
  <si>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</si>
  <si>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</si>
  <si>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</si>
  <si>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</si>
  <si>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</si>
  <si>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</si>
  <si>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</si>
  <si>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</si>
  <si>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</si>
  <si>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</si>
  <si>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</si>
  <si>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</si>
  <si>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</si>
  <si>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</si>
  <si>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</si>
  <si>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</si>
  <si>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</si>
  <si>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</si>
  <si>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</si>
  <si>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</si>
  <si>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</si>
  <si>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</si>
  <si>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</si>
  <si>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</si>
  <si>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</si>
  <si>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</si>
  <si>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</si>
  <si>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</si>
  <si>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</si>
  <si>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</si>
  <si>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</si>
  <si>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</si>
  <si>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</si>
  <si>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</si>
  <si>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</si>
  <si>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</si>
  <si>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</si>
  <si>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</si>
  <si>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</si>
  <si>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</si>
  <si>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</si>
  <si>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</si>
  <si>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</si>
  <si>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</si>
  <si>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</si>
  <si>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</si>
  <si>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</si>
  <si>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</si>
  <si>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</si>
  <si>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</si>
  <si>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</si>
  <si>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</si>
  <si>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</si>
  <si>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</si>
  <si>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</si>
  <si>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</si>
  <si>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</si>
  <si>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</si>
  <si>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</si>
  <si>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</si>
  <si>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</si>
  <si>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</si>
  <si>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</si>
  <si>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</si>
  <si>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</si>
  <si>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</si>
  <si>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</si>
  <si>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</si>
  <si>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</si>
  <si>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</si>
  <si>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</si>
  <si>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</si>
  <si>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</si>
  <si>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</si>
  <si>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</si>
  <si>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</si>
  <si>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</si>
  <si>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</si>
  <si>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</si>
  <si>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</si>
  <si>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</si>
  <si>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</si>
  <si>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</si>
  <si>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</si>
  <si>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</si>
  <si>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</si>
  <si>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</si>
  <si>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</si>
  <si>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</si>
  <si>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</si>
  <si>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</si>
  <si>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</si>
  <si>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</si>
  <si>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</si>
  <si>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</si>
  <si>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</si>
  <si>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</si>
  <si>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</si>
  <si>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</si>
  <si>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</si>
  <si>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</si>
  <si>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</si>
  <si>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</si>
  <si>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</si>
  <si>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</si>
  <si>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</si>
  <si>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</si>
  <si>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</si>
  <si>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</si>
  <si>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</si>
  <si>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</si>
  <si>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</si>
  <si>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</si>
  <si>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</si>
  <si>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</si>
  <si>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</si>
  <si>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</si>
  <si>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</si>
  <si>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</si>
  <si>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</si>
  <si>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</si>
  <si>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</si>
  <si>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</si>
  <si>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</si>
  <si>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</si>
  <si>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</si>
  <si>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</si>
  <si>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</si>
  <si>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</si>
  <si>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</si>
  <si>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</si>
  <si>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</si>
  <si>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</si>
  <si>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</si>
  <si>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</si>
  <si>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</si>
  <si>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</si>
  <si>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</si>
  <si>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</si>
  <si>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</si>
  <si>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</si>
  <si>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</si>
  <si>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</si>
  <si>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</si>
  <si>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</si>
  <si>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</si>
  <si>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</si>
  <si>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</si>
  <si>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</si>
  <si>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</si>
  <si>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</si>
  <si>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</si>
  <si>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</si>
  <si>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</si>
  <si>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</si>
  <si>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</si>
  <si>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</si>
  <si>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</si>
  <si>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</si>
  <si>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</si>
  <si>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</si>
  <si>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</si>
  <si>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</si>
  <si>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</si>
  <si>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</si>
  <si>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</si>
  <si>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</si>
  <si>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</si>
  <si>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</si>
  <si>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</si>
  <si>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</si>
  <si>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</si>
  <si>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</si>
  <si>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</si>
  <si>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</si>
  <si>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</si>
  <si>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</si>
  <si>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</si>
  <si>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</si>
  <si>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</si>
  <si>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</si>
  <si>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</si>
  <si>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</si>
  <si>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</si>
  <si>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</si>
  <si>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</si>
  <si>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</si>
  <si>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</si>
  <si>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</si>
  <si>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</si>
  <si>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</si>
  <si>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</si>
  <si>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</si>
  <si>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</si>
  <si>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</si>
  <si>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</si>
  <si>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</si>
  <si>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</si>
  <si>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</si>
  <si>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</si>
  <si>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</si>
  <si>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</si>
  <si>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</si>
  <si>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</si>
  <si>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</si>
  <si>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</si>
  <si>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</si>
  <si>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</si>
  <si>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</si>
  <si>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</si>
  <si>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</si>
  <si>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</si>
  <si>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</si>
  <si>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</si>
  <si>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</si>
  <si>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</si>
  <si>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</si>
  <si>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</si>
  <si>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</si>
  <si>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</si>
  <si>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</si>
  <si>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</si>
  <si>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</si>
  <si>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</si>
  <si>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</si>
  <si>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Se realizó verificación, observación y aprobación de cada uno de los datos que se ingresaron a la plataforma Olympus por parte del Concesionario.</t>
  </si>
  <si>
    <t>PK 3+400</t>
  </si>
  <si>
    <t>Construcción de muro en TA o # 011.</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</si>
  <si>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</si>
  <si>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</si>
  <si>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</si>
  <si>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</si>
  <si>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</si>
  <si>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</si>
  <si>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</si>
  <si>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</si>
  <si>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</si>
  <si>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</si>
  <si>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</si>
  <si>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</si>
  <si>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</si>
  <si>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</si>
  <si>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</si>
  <si>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</si>
  <si>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</si>
  <si>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</si>
  <si>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PK 25+900</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</si>
  <si>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</si>
  <si>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</si>
  <si>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</si>
  <si>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</si>
  <si>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</si>
  <si>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</si>
  <si>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</si>
  <si>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</si>
  <si>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Sectores puntuales del puente, presentan el tablero desgastado con presencia a la vista de su acero de refuerzo y con agregados sueltos. Siguen baches tapados con laminas de acero.</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</si>
  <si>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</si>
  <si>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</si>
  <si>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</si>
  <si>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</si>
  <si>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9+790</t>
  </si>
  <si>
    <t>Excavación mecánica</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</si>
  <si>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</si>
  <si>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</si>
  <si>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</si>
  <si>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</si>
  <si>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</si>
  <si>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</si>
  <si>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</si>
  <si>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</si>
  <si>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</si>
  <si>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</si>
  <si>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</si>
  <si>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</si>
  <si>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</si>
  <si>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</si>
  <si>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</si>
  <si>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</si>
  <si>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</si>
  <si>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</si>
  <si>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</si>
  <si>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</si>
  <si>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</si>
  <si>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</si>
  <si>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</si>
  <si>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</si>
  <si>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</si>
  <si>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</si>
  <si>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</si>
  <si>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</si>
  <si>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</si>
  <si>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</si>
  <si>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</si>
  <si>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</si>
  <si>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</si>
  <si>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</si>
  <si>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</si>
  <si>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</si>
  <si>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</si>
  <si>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</si>
  <si>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</si>
  <si>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</si>
  <si>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</si>
  <si>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</si>
  <si>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</si>
  <si>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</si>
  <si>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</si>
  <si>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</si>
  <si>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</si>
  <si>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</si>
  <si>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</si>
  <si>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</si>
  <si>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</si>
  <si>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</si>
  <si>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</si>
  <si>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</si>
  <si>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</si>
  <si>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</si>
  <si>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</si>
  <si>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</si>
  <si>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</si>
  <si>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</si>
  <si>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</si>
  <si>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</si>
  <si>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</si>
  <si>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</si>
  <si>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</si>
  <si>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</si>
  <si>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</si>
  <si>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</si>
  <si>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</si>
  <si>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</si>
  <si>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</si>
  <si>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</si>
  <si>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</si>
  <si>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</si>
  <si>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</si>
  <si>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</si>
  <si>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</si>
  <si>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</si>
  <si>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</si>
  <si>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</si>
  <si>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1+800</t>
  </si>
  <si>
    <t>PK 2+300</t>
  </si>
  <si>
    <t>PK 2+600</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</si>
  <si>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</si>
  <si>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</si>
  <si>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</si>
  <si>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</si>
  <si>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</si>
  <si>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</si>
  <si>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</si>
  <si>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</si>
  <si>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</si>
  <si>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</si>
  <si>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</si>
  <si>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</si>
  <si>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</si>
  <si>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</si>
  <si>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</si>
  <si>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</si>
  <si>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</si>
  <si>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</si>
  <si>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</si>
  <si>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</si>
  <si>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</si>
  <si>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</si>
  <si>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</si>
  <si>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</si>
  <si>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</si>
  <si>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</si>
  <si>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</si>
  <si>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</si>
  <si>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</si>
  <si>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</si>
  <si>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</si>
  <si>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</si>
  <si>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</si>
  <si>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</si>
  <si>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</si>
  <si>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</si>
  <si>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</si>
  <si>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</si>
  <si>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</si>
  <si>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</si>
  <si>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</si>
  <si>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</si>
  <si>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</si>
  <si>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</si>
  <si>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y construcción drenajes Dint=14", en túnel principal, </t>
    </r>
    <r>
      <rPr>
        <b/>
        <sz val="11"/>
        <rFont val="Arial"/>
        <family val="2"/>
      </rPr>
      <t>Portal Medellín</t>
    </r>
    <r>
      <rPr>
        <sz val="11"/>
        <rFont val="Arial"/>
        <family val="2"/>
      </rPr>
      <t>, sin atrasos evidentes.</t>
    </r>
  </si>
  <si>
    <t>De acuerdo con el programa de trabajo presentado por el concesionario para la UF3.1.D, el concesionario continuó actividades de instalación del revestimiento y construcción drenajes Dint=14", en túnel principal, Portal Santa Fe, sin atrasos evidentes.</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</si>
  <si>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</si>
  <si>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</si>
  <si>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</si>
  <si>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</si>
  <si>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</si>
  <si>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</si>
  <si>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</si>
  <si>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</si>
  <si>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</si>
  <si>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</si>
  <si>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</si>
  <si>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</si>
  <si>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</si>
  <si>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</si>
  <si>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</si>
  <si>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</si>
  <si>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</si>
  <si>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</si>
  <si>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</si>
  <si>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</si>
  <si>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</si>
  <si>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</si>
  <si>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</si>
  <si>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</si>
  <si>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</si>
  <si>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</si>
  <si>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</si>
  <si>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</si>
  <si>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</si>
  <si>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</si>
  <si>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</si>
  <si>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</si>
  <si>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</si>
  <si>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</si>
  <si>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</si>
  <si>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</si>
  <si>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</si>
  <si>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</si>
  <si>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</si>
  <si>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</si>
  <si>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</si>
  <si>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</si>
  <si>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</si>
  <si>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</si>
  <si>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</si>
  <si>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</si>
  <si>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</si>
  <si>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</si>
  <si>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</si>
  <si>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</si>
  <si>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</si>
  <si>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</si>
  <si>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</si>
  <si>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</si>
  <si>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</si>
  <si>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</si>
  <si>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</si>
  <si>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</si>
  <si>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</si>
  <si>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</si>
  <si>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</si>
  <si>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</si>
  <si>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</si>
  <si>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</si>
  <si>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</si>
  <si>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</si>
  <si>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</si>
  <si>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</si>
  <si>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</si>
  <si>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</si>
  <si>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</si>
  <si>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</si>
  <si>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</si>
  <si>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</si>
  <si>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</si>
  <si>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</si>
  <si>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</si>
  <si>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</si>
  <si>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t>Ampliación Puente N°5 PK3+183 UF1 Quebrada La Causala. Losa fundida y retiro de plataforma voladizo vano 3. Inactivo</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</si>
  <si>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</si>
  <si>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</si>
  <si>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</si>
  <si>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</si>
  <si>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</si>
  <si>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</si>
  <si>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</si>
  <si>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</si>
  <si>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</si>
  <si>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</si>
  <si>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</si>
  <si>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</si>
  <si>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</si>
  <si>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Seguimiento Ofcina fija de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</si>
  <si>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</si>
  <si>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</si>
  <si>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</si>
  <si>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</si>
  <si>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</si>
  <si>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</si>
  <si>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Falta instalar baranda metálica.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</si>
  <si>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Falta instalar la baranda metálica.</t>
    </r>
  </si>
  <si>
    <t xml:space="preserve">Acopio de material de rezaga, portal Santafe. </t>
  </si>
  <si>
    <t>Perdida de banca, La Potrera - CD * Muro en HA # 167</t>
  </si>
  <si>
    <t xml:space="preserve">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Sector Limites municipales / Eutimio. </t>
  </si>
  <si>
    <t>Inactivo. Se realizo excavación mecánica (con CAT 330 D2L) y cargue de materiales. También se demolió muro "incompleto" (en HA, # 033) hecho por el Concesionario. Este trabajo se debe al acondicionamiento del nuevo trazado vial que tendrá un largo tramo. Sector cercano a Mestizal II</t>
  </si>
  <si>
    <t xml:space="preserve">Inactivo. 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se utiliza un bulldozer CAT D6T y un vibro pesado (para los afirmados) de aro y llanta Hamm.  Se tiene el extendido de las primeras capas de llenos compactados para un primer banco y con un ancho de 8 m. Hay estacas que marcan llenos de mas de 20 m., de altura y con talud de 2 1/4H:1V. Se trae material de La Rochela. Lluvias afectan los trabajos de corte / excavación / acarreos.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</si>
  <si>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</si>
  <si>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También se esta utilizando el fresado para combinarlo y utilizarlo con los granulares de sub base (se mezcla en proporción 4:1).  </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</si>
  <si>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sigue afectando el estado de los agrietamientos. Sigue habilitado "por un carril" el transito automotor con dirección "bajando" hacia San Jerónimo. Sector o Zona Urbana de San Jerónimo y limites con la UF-1.0. </t>
  </si>
  <si>
    <t xml:space="preserve">Excavaciones mecánicas CI, como intersección o enlace en superficie - Boxculvert # 209 y ODTs - Zona urbana de San Jerónimo </t>
  </si>
  <si>
    <t xml:space="preserve"> Protección de talud contra caídas de rocas - Muro escalonado en HA # 168</t>
  </si>
  <si>
    <t>Mejoramiento de calzada</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</si>
  <si>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</si>
  <si>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Calzada en mejoramiento: Fresado de carpeta asfáltica y/o demolición, drenajes + ODTs en tubería + Muro en HA # 042</t>
  </si>
  <si>
    <t xml:space="preserve">INTERCAMBIADOR VIAL o ENLACE: Muros en TA + Marco en HA # 040 Se incluyen: llenos sobre el trasdós / intradós + Drenajes + Redes ITS + traslado de redes secas y nueva torre eléctrica. </t>
  </si>
  <si>
    <t>Inactivo. Se realizo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</si>
  <si>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</si>
  <si>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Consolidación del talud de corte y Trabajos en la Bahía (Ahuyamal). CI</t>
  </si>
  <si>
    <t>PK 27+800 CD</t>
  </si>
  <si>
    <t>Acceso a La Puerta (falso túnel)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</si>
  <si>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</si>
  <si>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</si>
  <si>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</si>
  <si>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Muro en TA # 164 (Aproche o rampa sobre el estribo #2 del nuevo puente sobre el Rio Cauca + ODT x 1500 mm</t>
  </si>
  <si>
    <t>FOTO 7</t>
  </si>
  <si>
    <t>FOTO 8</t>
  </si>
  <si>
    <t>FOTO 9</t>
  </si>
  <si>
    <t>FOTO 10</t>
  </si>
  <si>
    <t>Inactivo. 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El trayecto se encuentra en cota de sub rasante. Hacia el PK menor, se tiene un gran acopio de material de fresado o RAP y material granular. 
El tramo solo se permite para el transito temporal de los vehículos y equipos de la Concesión. Sector El Arriero.</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</si>
  <si>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o demarcación horizontal se habilito al servicio del transito automotor un largo tramo siendo utilizado para el rodaje el nuevo puente sobre la Guaracú I . </t>
  </si>
  <si>
    <t>PK 19+600 CI</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</si>
  <si>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</si>
  <si>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</si>
  <si>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</si>
  <si>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El concesionario en esta semana no realizó actividades en Redes Húmedas en la UF2.1.</t>
  </si>
  <si>
    <t>UF 4 Ruta 6003 - 44+300 CONTROL POLICÍA.</t>
  </si>
  <si>
    <t>comité previa aprobacion</t>
  </si>
  <si>
    <t>C303700071-8477-2314</t>
  </si>
  <si>
    <t>Octubre-2020</t>
  </si>
  <si>
    <t>C303700200-8477-0554</t>
  </si>
  <si>
    <t>RESPUESTA A COMUNICACION EPS4G-0997-20 REFERENTE AL ESTUDIO DE SEGURIDAD VIAL DE LAS ZONAS DE MODIFICACION DE DISEÑO DE LA FRISOLA UF1, REDUCTOR DE SEPARADOR Y GRORIETA</t>
  </si>
  <si>
    <t>D-02-01-20201202-003689</t>
  </si>
  <si>
    <t>ENTREGA DE RFIS 1043 Y 1045 REFERENTE A AJUSTES EN PUENTES DE LA UNIDAD FUNCIONAL 1</t>
  </si>
  <si>
    <t>D-02-01-20201209-003745</t>
  </si>
  <si>
    <t>RESPUESTA AL COMUNICADO EPS4G-1210-20 REFERENTE A LA ENTREGA DEL RFI 486 RESPECTO A LA MODIFICACION DEL DISEÑO DEL TERRAPLEN UBICADO EN EL K10+687 (DOÑA ROSA) DE LA UF1</t>
  </si>
  <si>
    <t>D-02-01-20201209-003746</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</si>
  <si>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</si>
  <si>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</si>
  <si>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t>La plataforma de la segunda calzada ya cuenta con la capa intermedia asfáltica tipo MSC-25. Se continua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siguen construyendo cunetas (con sección triangular o en L con concreto de 21 MPa) y filtros. Para esto se hace uso de pajarita CAT 416F y herramienta menor.</t>
  </si>
  <si>
    <t xml:space="preserve">Excavación mecánica de montaña rocosa </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</si>
  <si>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</si>
  <si>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</si>
  <si>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</si>
  <si>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t>
    </r>
    <r>
      <rPr>
        <sz val="11"/>
        <color rgb="FFFF0000"/>
        <rFont val="Arial"/>
        <family val="2"/>
      </rPr>
      <t xml:space="preserve">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</si>
  <si>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t>
    </r>
    <r>
      <rPr>
        <sz val="11"/>
        <color rgb="FFFF0000"/>
        <rFont val="Arial"/>
        <family val="2"/>
      </rPr>
      <t>PILA 1: Instalación acero de refuerzo núcleo Caisson 3 y 4 y e funden. Instalación acero de refuerzo y encofrado elevación columnas a nivel de Viga cabezal y e funden. Instalación andamio de carga, plataforma, acero de refuerzo Viga Cabezal, topes sísmicos, pedestales y se funde.</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</si>
  <si>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</si>
  <si>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derecha y se funden</t>
    </r>
    <r>
      <rPr>
        <sz val="11"/>
        <color rgb="FFFF0000"/>
        <rFont val="Arial"/>
        <family val="2"/>
      </rPr>
      <t>.</t>
    </r>
    <r>
      <rPr>
        <sz val="11"/>
        <rFont val="Arial"/>
        <family val="2"/>
      </rPr>
      <t xml:space="preserve"> Instalación acero de refuerzo y encofrado defensas tipo New Jersey y se funden en calzada izquierda y derecha. Se realizan acabados.</t>
    </r>
  </si>
  <si>
    <t>Ampliación Puente 25  El Sable UF2.1</t>
  </si>
  <si>
    <r>
      <rPr>
        <b/>
        <sz val="12"/>
        <rFont val="Arial"/>
        <family val="2"/>
      </rPr>
      <t>Portal Medellín - Segundo Tubo Túnel Occidente</t>
    </r>
    <r>
      <rPr>
        <sz val="12"/>
        <rFont val="Arial"/>
        <family val="2"/>
      </rPr>
      <t xml:space="preserve">
Actividades de Instalación del revestimiento e  instalación de drenaje  de Dint= 14", con tubería perforada Novafort, en túnel principal. Portal Medellín.
</t>
    </r>
  </si>
  <si>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1 y Galerías de conexión Pet}atonal Nos 1 y  6.</t>
    </r>
  </si>
  <si>
    <r>
      <rPr>
        <b/>
        <sz val="12"/>
        <rFont val="Arial"/>
        <family val="2"/>
      </rPr>
      <t>Portal Santa Fe - Segundo Tubo Túnel de Occidente</t>
    </r>
    <r>
      <rPr>
        <sz val="12"/>
        <rFont val="Arial"/>
        <family val="2"/>
      </rPr>
      <t xml:space="preserve">
Actividades de Instalación del revestimiento, Instalación de drenaje Dint=14", e instalación tramo de prueba de tuberías redes eléctricas MT y telecomunicaciones. Portal Santa Fe.
</t>
    </r>
  </si>
  <si>
    <t xml:space="preserve">  PK1+110- UF3.1D - Instalación de 20 cm  de concreto de revestimiento 25 Mpa para revestimiento, sección sostenimiento tipo SC-1. Portal Medellín.</t>
  </si>
  <si>
    <t xml:space="preserve"> PK0+804 - PK0+850 - UF3.1D - Concreto hidráulico de f´c= 25 MPa, instalado, en contraboveda. Portal Medellín.</t>
  </si>
  <si>
    <t xml:space="preserve"> PK2+720 - UF3.1D - Construcción de dren colector de Dint = 14". Portal Medellín (hastial derecho).</t>
  </si>
  <si>
    <t xml:space="preserve">  PK2+760 - UF3.1D - Construcción de dren colector de Dint = 14". Portal Medellín (hastial izquierdo).</t>
  </si>
  <si>
    <t>El concesionario en esta semana no realizó actividades en Redes Secas en la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</si>
  <si>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</si>
  <si>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</si>
  <si>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</si>
  <si>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</si>
  <si>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</si>
  <si>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</si>
  <si>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</si>
  <si>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</si>
  <si>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</si>
  <si>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</si>
  <si>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RESPUESTA A COMUNICACIÓN EPS4G-1314-20 REFERENTE A LA ENTREGA DE LA MODIFICACION DE UBICACIÓN DE AREAS DE SERVICIOS Y ZONAS DE PEAJES DE LA UF2,1</t>
  </si>
  <si>
    <t>D-02-01-20201221-003896</t>
  </si>
  <si>
    <t xml:space="preserve">ENTREGA No. 19 DE SOLICITUDES DE INFORMACION DE ESPECIFICACIONES A ESTRUCTURAS RFI </t>
  </si>
  <si>
    <t>D-02-01-20201221003889</t>
  </si>
  <si>
    <t>RESPUESTA A COMUNICACIÓN EPS4G-1314-20 REFERENTE A LA ENTREGA DEL DISEÑO ESTRUCTURAL PARA LA AMPLIACION DEL PUENTE 025 - EL SABLE - K19+420 DE LA UNIDAD FUNCIONAL 2,1</t>
  </si>
  <si>
    <t>D-02-01-20201221003888</t>
  </si>
  <si>
    <t>RESPUESTA A COMUNICACIÓN EPS4G-1102-20 REFERENTE A LA REVISION DEL PUENTE K8+800 DE LA UF1 - EXISTE RESPUESTA ESTRUCTURA D002948</t>
  </si>
  <si>
    <t>D-02-01-20201221003887</t>
  </si>
  <si>
    <t>MODIFICACION DISEÑO ESTRUCTURAL PUENTE 011 K6+240 DE LA UNIDAD FUNCIONAL 1</t>
  </si>
  <si>
    <t>ENTTEGA DE DISEÑO ESTRUCTURAL DE LAS ODTS 163 K31+709 DE LA UNIDAD FUNCIONAL 2,1</t>
  </si>
  <si>
    <t>D-02-01-20201221-003884</t>
  </si>
  <si>
    <t xml:space="preserve">Desde la planta de concretos hacia mayores, ya cuenta con la capa asfáltica en caliente tipo MSC-25.  Pero el transito (vehicular / particular) y exclusivo hacia el corregimiento de Palmitas, se controla por esta vía en intervención. Hay construcción de cunetas en concreto. Todo el transito particular circula por la nueva calzada. </t>
  </si>
  <si>
    <t xml:space="preserve">El tramo estuvo siendo intervenido con fresados en frio. Se utilizo material de sub base mezclado con el fresado o RAP, en proporción 4:1 para formar la estructura granular del pavimento flexible. Luego de terminada la intervención con el desmantelamiento y la ampliación de los puentes existentes, se procedió a la colocación y extensión de la mezcla asfáltica en caliente tipo MSC-25, para ello se utilizo el tren de pavimentación Dynapac. Sector Qda. La Cola. Todo el transito particular circula por la nueva calzada (o CI).  </t>
  </si>
  <si>
    <t xml:space="preserve">Inactivo. 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transito automotor circula por la nueva calzada, tramo que fue demarcado con señalización horizontal para evitar accidentes en adelantamientos vehiculares. Sector frente a trapiche. </t>
  </si>
  <si>
    <t xml:space="preserve">a) En tramo fue intervenido con fresados. Algunos tramos implico adición y cambio de granulares (en todo o parte del ancho de calzada). Se aplico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de los tableros que se le retiraron a los puentes existentes ampliados.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</si>
  <si>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Se continua actividad de corte mecánico mediante el uso de una excavadora CAT 320 D2 incluye retiro de material. Se realizo la instalación de malla electro soldada y concreto lanzado sobre el talud destapado y cortado, para evitar derrumbamientos o desprendimientos. Se demolieron 2 muros existentes. Hacia el PK mayor se llevo a cabo instalación de acero y encofrado para zapatas de los módulos # 29 + 30 +31 y se encofran para hacer los vástagos. Se funden solados para los muros # 26 + 27 + 28. Hay construidos 11 caissons c/u con sus anillos a profundidades variables entre 8 y 11 m. Hay estacas que marcan cortes o excavación desde 5.2 m a 8 m. Sobre la calzada izquierda (o nueva calzada) se habilito el tramo para el transito automotor, previa demarcación y señalización con balizas y maletines.</t>
  </si>
  <si>
    <t>Se continuara corte mecánico de material derrumbado (CAT 320 D2), se realiza corte para acceder a espacios de entrada y en el acceso al nuevo puente que ahora será de doble calzada. (hacia el aproche del estribo # 2). También se seguirá transportando con equipo sobre orugas, materiales y equipos (ej. malla 15x15x6) hacia la parte alta del corte. Sobre la corona del talud, se realiza corte y estabilización en dos tramos o etapas para la primera fase de talud. Se instalaron paneles de malla electrosoldada y se aplica concreto lanzado en talud y en berma. Material cortado se lleva al lleno del PK 11+800 o al frente Doña Rosa.  Algunas lluvias siguen afectando los trabajos de corte mecánico y acarreos. Sector de La Rochela.</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</si>
  <si>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Se realizo actividad de retiro material granular con CAT 140M, corte y retiro de ultima fila de bandas y luego se realiza cereo y liberación para hacer la imprimación de granulares y finalmente se coloco la capa asfáltica. Así, se da inicio a la conformación de la calzada en construcción y el acceso al puente PK 11+110 de asados Doña Rosan, el muro en TA o # 036 y el retorno #1. Se inicio el armado de la Lanzavigas (entrando por el estribo #2) y los espacios o áreas son ahora ocupados(as) para el acopio de vigas pretensadas, los equipos de carga / transporte y por grandes grúas.</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</si>
  <si>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pronto se habilitara para el transito vehicular. 
b) Sobre la calzada opuesta (o PK 13+400 CI), se realizo la construcción de la ODT # 169 x 1500 mm.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Hay chequeos topográficos. Sector frente a La Jungla y que se unirá con su tramo inmediato y antecesor de Las Grutas.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</si>
  <si>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14+000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Sector La Bloquera.</t>
  </si>
  <si>
    <t>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Inactivo. Sobre la calzada opuesta (o PK 15+400 CI) se termino el perfilado del talud con el tendido a una pendiente. Se termino de colocar la capa asfáltica tipo MSC-25. Se instalaron redes ITS excavando manualmente por el talud de corte y también se instalan defensas metálicas. Se realizo la demarcación horizontal utilizando pintura para trafico B/A. Finalmente se siguen construyendo cunetas laterales en concreto con sección en L y por el sistema de ajedrezado (se utilizara concreto premezclado de 21 MPa).  El transito automotor circula por la nueva calzada derecha. Sector Carpintería / Polvorería.</t>
  </si>
  <si>
    <t>Nota Gral.</t>
  </si>
  <si>
    <t>Inactivo. Sobre un largo tramo se adiciono material rajón a fin de mejorar la cimentación de la plataforma vial (saneo de subrasante). Motoniveladora CAT realiza el extendido de material granular seleccionado, hay vibro Hamm en las tareas de compactación. El trabajo hará parte del acceso al nuevo puente sobre la Guaracú II (estribo # 1) y del acceso inferior a conjunto residencial. 
También se realizo actividad de excavación para terminar la construcción del sub dren lateral y la instalación subterránea de redes ITS, se utiliza pajarita CAT 416 F. Sobre el costado opuesto se inicia la construcción de cunetas en concreto con sección en L y colado en forma ajedrezada. Hay que hacer cortes de la capa asfáltica con disco diamantado. Hay espacios que se ocupan para acopio de material y estacionamiento de equipos. Sector urbano de San Jerónimo, frente al conjunto residencial Paraíso del Sol. El transito automotor circula por la vía existente</t>
  </si>
  <si>
    <t>Con el uso de tres excavadoras CAT (pluma + cucharon y plumas + martillos) se continua la excavación de una montaña con formación rocosa, cuyo material se lleva en volquetas al box en la zona urbana de San Jerónimo, al Ahuyamal y a otros puntos de acopio y procesamiento. Los cortes avanzan en contorno y hacia el costado del Rio Aurrá. La finalidad del trabajo, es cortar y unir las rasantes de dos puentes en construcción. Hacia el PK menor, se inicia la construcción de un muro (# 172) en HA, que será de acompañamiento sobre el estribo # 2 del nuevo puente o K 21+500. Se trabaja con personal PARE / SIGA</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</si>
  <si>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</si>
  <si>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</si>
  <si>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</si>
  <si>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t xml:space="preserve">  PK5+450 - UF3.1D -PETAR en funcionamiento. Portal Santa Fe.</t>
  </si>
  <si>
    <t>En la UF 1: El concesionario en este periodo ejecuto las siguientes actividades: En recorrido de inspección de interventoría, se  evidenció que el concesionario, no ejecuto actividades de traslado de redes secas en este sector de obra activo.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</si>
  <si>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r>
      <rPr>
        <b/>
        <sz val="11"/>
        <rFont val="Calibri"/>
        <family val="2"/>
        <scheme val="minor"/>
      </rPr>
      <t xml:space="preserve">PK0+000 A PK17+800 ACT 0 a 31 - UF1. </t>
    </r>
    <r>
      <rPr>
        <sz val="11"/>
        <rFont val="Calibri"/>
        <family val="2"/>
        <scheme val="minor"/>
      </rPr>
      <t>No se evidencia actividades de traslado de redes secas.</t>
    </r>
  </si>
  <si>
    <r>
      <rPr>
        <b/>
        <sz val="10"/>
        <color theme="1"/>
        <rFont val="Calibri"/>
        <family val="2"/>
        <scheme val="minor"/>
      </rPr>
      <t xml:space="preserve">PK0+000 A PK17+800 ACT 0 a 31 - UF1. </t>
    </r>
    <r>
      <rPr>
        <sz val="10"/>
        <color theme="1"/>
        <rFont val="Calibri"/>
        <family val="2"/>
        <scheme val="minor"/>
      </rPr>
      <t>No se evidencia actividades de traslado de redes secas.</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</si>
  <si>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 Frente Inactivo.</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</si>
  <si>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t>
    </r>
    <r>
      <rPr>
        <sz val="11"/>
        <color rgb="FFFF0000"/>
        <rFont val="Arial"/>
        <family val="2"/>
      </rPr>
      <t xml:space="preserve">
VOLADIZO 2: Se instala el carro de avance Dovela N°2., 3, 4, 5, 6, 7, 8 , 9 , 10 y 11;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t>
    </r>
    <r>
      <rPr>
        <sz val="11"/>
        <color rgb="FFFF0000"/>
        <rFont val="Arial"/>
        <family val="2"/>
      </rPr>
      <t xml:space="preserve">
VOLADIZO 3: Se realiza el montaje del carro de avance, se instala acero de refuerzo y se funden las Dovelas 2, 3, 4, 5,  6, 7,  8, 9, 10, 11 y 12;  se instalan ductos, cables y se tensionan los cables de estas Dovelas. Se desplaza carro de avance para Dovela N°13.</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</si>
  <si>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h=17m
PILA 2: Caisson 5 h=2m
</t>
    </r>
    <r>
      <rPr>
        <u/>
        <sz val="11"/>
        <color rgb="FFFF0000"/>
        <rFont val="Arial"/>
        <family val="2"/>
      </rPr>
      <t xml:space="preserve">INFRAESTRUCTURA
</t>
    </r>
    <r>
      <rPr>
        <sz val="11"/>
        <rFont val="Arial"/>
        <family val="2"/>
      </rPr>
      <t>ESTRIBO 1:</t>
    </r>
    <r>
      <rPr>
        <sz val="11"/>
        <color rgb="FFFF0000"/>
        <rFont val="Arial"/>
        <family val="2"/>
      </rPr>
      <t xml:space="preserve"> Instalación acero de refuerzo núcleos Caisson 1 y 2 y se funden.</t>
    </r>
    <r>
      <rPr>
        <sz val="11"/>
        <color theme="1"/>
        <rFont val="Arial"/>
        <family val="2"/>
      </rPr>
      <t xml:space="preserve">                                     </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</si>
  <si>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PILA 1. Caisson 3   h=19,7m;  Caisson 4  h=11,2m 
</t>
    </r>
    <r>
      <rPr>
        <u/>
        <sz val="11"/>
        <color rgb="FFFF0000"/>
        <rFont val="Arial"/>
        <family val="2"/>
      </rPr>
      <t xml:space="preserve">INFRAESTRUCTURA
</t>
    </r>
    <r>
      <rPr>
        <sz val="11"/>
        <rFont val="Arial"/>
        <family val="2"/>
      </rPr>
      <t>ESRIBO 2:</t>
    </r>
    <r>
      <rPr>
        <sz val="11"/>
        <color rgb="FFFF0000"/>
        <rFont val="Arial"/>
        <family val="2"/>
      </rPr>
      <t>Adecuaciones para construcción de Estribo. Se funde solado.</t>
    </r>
  </si>
  <si>
    <r>
      <t xml:space="preserve">PUENTE PK9+900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h=10,5m; Caisson 4  h=10,8m
</t>
    </r>
    <r>
      <rPr>
        <u/>
        <sz val="11"/>
        <color rgb="FFFF0000"/>
        <rFont val="Arial"/>
        <family val="2"/>
      </rPr>
      <t xml:space="preserve">INFRAESTRUCTURA
</t>
    </r>
    <r>
      <rPr>
        <sz val="11"/>
        <rFont val="Arial"/>
        <family val="2"/>
      </rPr>
      <t>ESTRIBO 1:</t>
    </r>
    <r>
      <rPr>
        <sz val="11"/>
        <color rgb="FFFF0000"/>
        <rFont val="Arial"/>
        <family val="2"/>
      </rPr>
      <t xml:space="preserve"> Se instala acero de refuerzo y se funde núcleos de Caissons 1 y  2 y se funden.
</t>
    </r>
    <r>
      <rPr>
        <sz val="11"/>
        <rFont val="Arial"/>
        <family val="2"/>
      </rPr>
      <t xml:space="preserve">ESTRIBO 2: </t>
    </r>
    <r>
      <rPr>
        <sz val="11"/>
        <color rgb="FFFF0000"/>
        <rFont val="Arial"/>
        <family val="2"/>
      </rPr>
      <t>Se instala acero de refuerzo y se funde el núcleo del Caisson 4.</t>
    </r>
  </si>
  <si>
    <t>Puente PK 33+100 UF 2.1 TRAMO2 - VIGAS- Vista panorámica construcción Puente. Inactivo</t>
  </si>
  <si>
    <t>Ampliación Puente N°11 PK8+790 UF1 Quebrada La Roncha. Losa vano 1 fundida. Inactivo</t>
  </si>
  <si>
    <t>Ampliación Puente N°11 PK8+790 UF1 Quebrada La Roncha.  Losas vanos 1 y 2  fundidas. Inactivo</t>
  </si>
  <si>
    <t>Ampliación Puente N°25 PK19+420 UF2.1  El Sable.   Finaliza retiro de secciones de losa y New Jersey en vanos 1 y 2. Inactivo.</t>
  </si>
  <si>
    <t>Elaboración informe semanal 272 y diligenciamiento Formato R-CEC-22 "Registro fotográfico"</t>
  </si>
  <si>
    <t>Lugar: Santa Fe de Antioquia, seguimiento oficina fija de atención al usuario.</t>
  </si>
  <si>
    <t xml:space="preserve">UF 4 Ruta 6003 - PR47+000 - INSPECCIÓN POSTES S.O.S </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</si>
  <si>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Sobre el PK 0+050 CD, del tablero del puente en ampliación sobre la Qda. La Negra, se le instalo mezcla en caliente tipo MDC-10, y se habilita en forma intermitente, el transito automotor, en ambos sentidos sobre esta obra ampliada. </t>
  </si>
  <si>
    <t>El tramo ya cuenta con la capa asfáltica en caliente tipo MSC-25. El RAP sobrante se llevo al acopio del PK 0+400 CI. Se hace un muro / bandeja de contención anexo al estribo #1 (del puente curvo existente) para apoyar un tramo del tablero del puente "en ampliación" y facilitar en forma mas amplia el acceso a la Inspección de Palmitas.
Todo el transito vehicular circula por la nueva calzada.</t>
  </si>
  <si>
    <t xml:space="preserve">La plataforma de la segunda calzada cuenta ya con su capa intermedia asfáltica tipo MSC-25. Se le hizo al tramo la demarcación horizontal (con líneas B/A). Hubo necesidad de construir un muro de 2 tramos (4+6m) para proteger el estribo # 1 de puente de La Potrera. Este tramo se habilito finalmente para la circulación de todo el transito automotor y se libera la calzada existente para los trabajos de mejoramiento y desmantelamiento de puentes existentes y su respectiva ampliación. </t>
  </si>
  <si>
    <t xml:space="preserve">Tramo señalizado con balizas o maletines + señalización horizontal. Se maneja como una intersección provisional  para entrar / salir al Municipio de Ebéjico. Hacia PK mayor o K 6+150 se realizo marcación para dar inicio a la perforación de pernos de L= 6 m en 3x3 y lagrimales de L= 1 m en  malla 6x6 m. (será un método de aseguramiento y consolidación de morro rocoso fracturado).  </t>
  </si>
  <si>
    <t>a)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Sobre la pata del talud y calzada existente hay motoniveladora CAT realizando extensión de material  granular para forma la estructura granular del pavimento flexible. Sigue pendiente traslado de redes secas. Se trabaja con personal PARE / SIGA
c) Sobre la calzada existente, se continua el corte mecánico (con CAT 330 D2L), a fin de bajar la montaña y unir las rasantes de dos (2) puentes consecutivos en construcción. Hay motoniveladora CAT realizando extensión de material  granular para forma la estructura granular del pavimento flexible. Sigue pendiente traslado de redes secas. Se trabaja con personal PARE / SIGA</t>
  </si>
  <si>
    <t xml:space="preserve">Continuaran trabajos con corte de montaña en el sector de Piedra Negra, con el uso de explosivos químicos controlados. Personal removió material rocoso suelto para iniciar la preparación de perforación / voladuras. </t>
  </si>
  <si>
    <t>Sobre la pata del talud se realizo construcción de escollera utilizando grandes rocas + concreto hidráulico. Se termino la construcción de colchón filtrante sobre escollera  (de 5 m x L= 50 m) con geotextil NT-2500 Pavco y tubo de drenaje ranurado y continua instalación de material seleccionado en la capa # 5. Todo el polígono del talud se cubre con geotextil. Se coloca, extiende y compacta las primeras capas de material de llenos traído de la Rochela. Se trabaja con bulldozer CAT D6T y vibro Hamm. Excavadora CAT 320 D2, realiza colocación de rocas de gran tamaño en la zona mas baja del terraplén como estilo enrocado o muro escollera. 
Anexo a esta obra, se realizan trabajos de excavación para la construcción de caissons del nuevo puente vehicular. Sector de Doña Rosa.</t>
  </si>
  <si>
    <t>a) Continuara actividad de peinado mecánico (con CAT 330 D2L) sobre la pata del talud para terminar pronto su revestido con malla electrosoldada.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La firma consultora Consulcivil SAS realizo un sondeo profundo. Hay presencia de aguas infiltradas.   
Sobre la segunda berma de cortante, se emplazo la entrada al negocio particular de Las Grutas y se le extiendo y compacto material de fresado o RAP. Se termino la construcción de la cuenta de borde que tendrá una sección en V. En la parte central (que vendría a ser la tercera berma) se excavo la plataforma vial encajonada donde se emplaza la nueva calzada, hay colocación de piedra rajón para mejorar la cimentación de la estructura del pavimento flexible. Las rasantes de esta la vía nueva con el tramo del PK 13 no se han unido. La cara destapada de la corona sufrió una nueva descompresión y por lo tanto se peina y se rebaja la pendiente para colocar paneles de malla electrosoldada y luego se le aplicara concreto lanzado. Hay permanentes trabajos topográficos. Algunas lluvias siguen retrasando los trabajos de corte y acarreo. Para acceder o dejar el frente de obra en conexión con la actual calzada, se trabaja con personal PARE / SIGA, sector Hostería Las Grutas.
b) Inactivo.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pintura bituminosa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ya circulan libremente por ambas secciones del box. Esta pendiente la colocación de llenos y terminar su impermeabilización. Sector Hostería Las Grutas.</t>
  </si>
  <si>
    <t xml:space="preserve">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 
Sobre el costado opuesto (o vía existente o PK 13+700 CI) se continua el fresado en frio con el equipo SANY C8, hay levantamiento, total y parcial de la carpeta asfáltica y también hay cajeos, (según la gravedad o intensidad de daños, grietas o fisuración). El material de RAP es llevado al K 11+300. Sector abajo de la Jungla. </t>
  </si>
  <si>
    <t>Inactivo. Sobre el talud perfilado se termino la aplicación de concreto lanzado (con e= 10 cm) previa colocación y aseguramiento de paneles de malla electro soldada (15x15x6). Se termino la colocación de pernos pasivos de anclaje (con barras corrugadas autoperforantes) de L = 6 m. También hubo perforación para la colocación de drenes sub horizontales en PVC. La plataforma vial ya cuenta con la capa asfáltica, MSC-25. Se siguen construyen cunetas utilizando concreto premezclado de 21 MPa y sub drenajes (piedra filtro + geotextil NT+ tubería ranurada). Parte del tramo se encuentra con demarcación horizontal, líneas B/A.
Este frente de obra corresponde al Sector Tamarindos / Comfenalco, donde los trabajos en taludes y calzada ya se unieron con el tramo siguiente de la carpintería / polvorería. Hay parqueo de equipos de construcción y materiales acopiados. El transito automotor sigue habilitado por la cazada opuesta o vía existente.</t>
  </si>
  <si>
    <t>Continúan los cortes mecánicos con CAT 330 D2L. Se realizo corte y excavación para conformación de la banca (se baja hasta 3 m de profundidad). Ya encontrada la cota de sub rasante se colocaron granulares que formaron el paquete estructural del pavimento flexible. Impermeabilizados estos granulares se extendió la capa asfáltica en caliente MSC-25. Previamente se excavo lateralmente el talud para construir su subdrenaje (geotextil NT + piedra filtro +tubo ranurado en PVC). Sobre ese primer tramo se inicia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personal se realiza la consolidación con pernos pasivos # 10 colocados @ 1.5 m de distancia y luego la aplicación de concreto lanzado bombeado y transportado en mixer. 
El talud perfilado tendrá 2 fases de corte, con berma intermedia.  
Hacia PK mayor del talud que lleva tres banqueos fue ubicada una CAT en la corona del talud y se le realizo perfilado, y hubo remoción y demolición de una cuneta perimetral (recién construida) que sufrió daños y perdida de alineación. En su fase # 1 se instala malla electro soldada (15x15x6mm) y se aplico concreto lanzado (colocado por bombeo en larga distancia). Hay perforadora sobre orugas en la corona de este tramo. Sobre el PK menor (previa demarcación) se permitió el cruce del transito automotor, pero se sigue utilizando "en su mayoría" la calzada existente. Sector ubicado cerca a La Guaracú I.</t>
  </si>
  <si>
    <t xml:space="preserve">La plataforma de la segunda calzada ya cuenta con la capa intermedia asfáltica tipo MSC-25, frente al conjunto residencial Palmeras 2 y diagonal a Palmeras 1. Se realiza la construcción de cunetas en L en concreto y de un disipador en concreto con dirección hacia la pata del talud del terraplén. El concreto utilizado es premezclado (21 MPa) colocado por gravedad mediante canales en PVC. Hacia el PK menor se instalaron defensas metálicas tipo bionda. Ahora se sigue removiendo un morro terreo, ubicado sobre el separador de calzadas a fin de mejorar la visibilidad entre ellas.    
Este frente de obra es zona limite entre la UF-1.0 y UF-2.1 y se encuentra ubicado en la zona urbana de San Jerónimo. </t>
  </si>
  <si>
    <t xml:space="preserve">Por vacaciones colectivas o permisos dados al personal por parte del Concesionario (temporada de navidad / año nuevo), algunos de los frentes de obra, se encontraron inactivos o con personal disminuido. </t>
  </si>
  <si>
    <t>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t>
  </si>
  <si>
    <t xml:space="preserve">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reviste con concreto lanzado un tramo faltante (que fue cortado para construir filtros) sobre la pata del talud. Éste corto tramo ya cuenta con capa asfáltica en caliente tipo MSC-25 pero el transito automotor sigue habilitado por la cazada opuesta. Sector frente al Llanerito. </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</si>
  <si>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tiene colocada una capa provisional de agregados clasificados. Terminados los trabajos ejecutados con la lanzavigas (sobre la Qda. o puente La Muñoz I), esta se desarma para llevarla a otro frente de trabajo. Se dejan materiales ocupando algunos espacios, y se precede a retirar equipos de construcción y grúas de gran tamaño. El tramo se interviene nuevamente con la instalación de redes ITS</t>
  </si>
  <si>
    <t>La canalización de las aguas de la Qda. La Muñoz I, fue terminada con la construcción del box. Este se construyo con un total de 5 módulos y sus dimensiones finales son:  L = 90 m x H = 5.5 m "gálibo" x Ancho = 6. 0 m. Se le realizo la construcción de las aletas y el descole. Se llevaron a cabo los llenos para ambos costados (con bulldozer, con motoniveladora CAT 140 K y con dos vibros Hamm). También se hizo la rampa con llenos sobre el estribo # 2 (y se funde su placa de aproximación en concreto reforzado). Gran parte del área cuenta con la capa asfáltica en caliente MSC-525 (se utilizo el tren de pavimentación Dynapac). Se trabaja en la construcción de redes de drenajes superficiales. Para entrar a intervenir una amplia zona en superficie (orejas del retorno) hubo cambios y modificaciones del acceso vehicular hacia San Jerónimo; por lo tanto sobre la actual vía, se realizo demarcación horizontal utilizando pintura (B/A) y poder canalizar el transito automotor que entra y sale del Municipio.</t>
  </si>
  <si>
    <t>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b) Inactivo. Sobre el costado derecho después de terminar la construcción del muro en HA (de alineamiento curvilíneo y escalonado), se coloco la capa asfáltica en caliente MSC-25 se demarco y se habilito un largo tramo para el transito automotor. Este muro se identifico en campo con el # 168 y no se encuentra relacionado en el Plan de Obras del Concesionario. La obra finalizada se conecto con el estribo # 1 del nuevo puente K 20+680. 
Sobre la calzada opuesta (o existente) se termino el fresado y se entra en el desmantelamiento del tablero del puente para ampliación. Se levanto una tubería Titan de una ODT x 900 mm. Sector Politécnico</t>
  </si>
  <si>
    <t>Se terminaron los fresados en frio con equipo SANY C8. Se fresaron tramos completos de la calzada existente que tiene un espesor promedio de 16 cm. Sobre la corona de la curva vertical convexa se levantaron granulares (con CAT sobre orugas) a fin de bajar (por lo menos en 3 m.) la cota y modificar el PIV de la curva vertical. Por lo tanto las rasantes de ambas vías se irán a igualar en un largo trayecto. El RAP o material de fresado se lleva hacia el acopio del Ahuyamal para ser utilizado después combinado con agregado virgen para ser utilizado como subbase.  Se inicia la colocación de granulares con motoniveladora CAT 140K y vibro Hamm. Hacia el PK mayor "después de La Qda. La Espada" hubo fresado selectivo tipo cajeo. Frente de obra ubicada en el sector de Loma Hermosa / El Francés. El transito automotor circula por la nueva calzada.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</si>
  <si>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Se hacen fundidos de concreto de limpieza para armar los aceros de refuerzo de 5 zapatas fundidas individualmente (o por tramos) y con diferente cota de cimentación, lo que equivale a tener cimentación escalonada. Se utiliza grúa dotada con eslinga, excavadora CAT y el colado (de la obra por tramos) se realiza utilizando concreto premezclado de 28 MPa., y colocado siempre por bombeo. A medida que se sube de nivel con los concretos (vástagos) estos se impermeabilizan aplicándose pintura negra bituminosa. Hay trabajos y chequeos topográficos.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</si>
  <si>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Se tienen 2 muros en TA (enfrentados) que contienen el terraplén de descenso (como relleno retenido) y un terraplén en ascenso con el muro # 057 o K 23+720; y así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Continua el plan de manejo del transito, que fijo los desvíos y/o conexión vehicular con Sopetrán y la vía antigua. Sector variante y Partidas de Sopetrán.</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</si>
  <si>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llevo a cabo el levantamiento de la capa asfáltica "nueva, carril derecho", a fin de corregir una depresión por la coincidencia de una curva vertical con una horizontal, se corregirá y se re instalaran las defensa metálicas.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</si>
  <si>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 "intermitente" de excavación manual y mecánica para el tendido de redes ITS, se utiliza pajarita CAT 416 F.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ITS. Sigue pendiente un traslado de redes secas. Sector cercano al PR 14.</t>
  </si>
  <si>
    <t>a) Inactivo.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Bulldozer CAT D6T, realizo descapote y retiro de raíces sobre la Bahía del Ahuyamal. Hay corte, acarreo de material de desecho, con maleza y rastrojo (que es llevado para emplearlo en trabajos de paisajismo en las partidas de Sopetrán); y también hay aporte + extendido de material para llenos. Hay vibro Hamm compactando los granulares extendidos a fin de hacer un saneo a la fundación, con material traído de Meloneras o PK 21+700.
La zona de la calzada antigua, se tiene como centro de acopio de material fresado o RAP. Sector El Ahuyamal.</t>
  </si>
  <si>
    <t>En el patio que funciona como de acopio de materiales (planta de asfaltos), se continua la construcción de un paso inferior para acceder a La Puerta. Se fundieron placas de concreto de solado o concreto de limpieza. Hubo instalación de acero de refuerzo y se fundieron por tramos las primeras placas de contra piso. Colocados los aceros verticales se procede (con ayuda del brazo telescópico de una grúa + eslinga) a colocar la formaletería para fundir tramos de muro. El galibo horizontal de la obra es de 4 m. La obra la realizara el Concesionario mediante acuerdo con la Comunidad por consulta previa, y por esto no se encuentra con algún avance especifico dentro de su plan de obras. Además será conocido como el puente # 048.</t>
  </si>
  <si>
    <t xml:space="preserve">Finalizo construcción de tramos (en primera etapa) de losa de contrapiso con e= 80 cm. +  muros + placa aérea, ahora se  trabaja en el encole con las aletas y muro en HA de acompañamiento, las formaletas se izaron con grúa dotada de eslinga; hay trabajos topográficos. El concreto pre mezclado utilizado en todos los casos "es bombeado" de 28 MPa. (o 4000 PSI). La obra tendrá un galibo vertical de 5.7 m. Hay retiro de los andamios de carga sobre el tramo que se fundió de la placa aérea. Se impermeabilizan concretos cuyo paramento queda en contacto con tierras (pintura negra bituminosa) y se colocan adicionalmente laminas de geodren planar (como drenaje vertical). Sobre ambos costados se continúan con los llenos (por capas) compactados con benitín. La obra presento un periodo de inundación debido a las altas y largas lluvias presentadas en este sector y todavía hay presencia de escombros y barro. Esta obra corresponde al futuro acceso vehicular a la Vda. Guaimaral y la realiza el Concesionario mediante acuerdo con la Comunidad por consulta previa, y por esto no se encuentra con algún avance especifico dentro del plan de obras. Además es conocido como el puente # 045. Los trabajos son intermitentes </t>
  </si>
  <si>
    <t xml:space="preserve">a) Inactivo.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se protege la impermeabilización de los muros. Se realizara la construcción de sus filtros laterales (geotextil + piedra filtro + tubo ranurado). En este frente de obra se trabaja en forma intermitente. Sector Tierra Mítica
b) Sobre la calzada opuesta (o PK 31+260/680 - CI) se sigue realizando el corte mecánico con dos (2) CAT 330 D2L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tendrá dos (2) fases de excavación y perfilado, con una berma intermedia. Este proceso de protección del talud se repite en dos frentes de obra vecinos (ej. el talud intermedio su cara perfilada será con única pendiente). En ocasiones se trabaja con personal suspendido. Sobre la plataforma vial para mejorar la fundación del paquete de pavimento flexible, se opta por colocar piedra rajón. Se realiza construcción de nueva ODT # 159 x 900 mm acampanada con tubería Titan tipo C-III. Hay descargue y acopio de aceros de refuerzo. Con el traslado del nuevo trazado se abandona el sitio de movimiento en masa presentado el año pasado. Se trabaja con personal PARE / SIGA. Sector Tierra Mítica. </t>
  </si>
  <si>
    <t>Continua actividad de corte mecánico y retiro de material. Su excavación es para la construcción de dalas de cimentación del muro en TA, se trabaja con CAT 320D2 + pajarita y vibro tipo benitín. Se realiza un saneo de la fundación colocando piedra tipo rajón. Por lo tanto se inicia la colocación de formaletería para fundir (en concreto) las dalas o soleras de nivelación escalonadas. Sobre el PK cercano al estribo se instalara tubería de 1500 mm para ODT que quedara en el intermedio de muro en escamas o TA. Hay continuos chequeos y trabajos topográficos. Para acceder hasta el Rio, hubo necesidad de habilitar una entrada adicional para los equipos, maquinaria y materiales. El acceso a este frente de obra solo se hace por la vía a Bolombolo.</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</si>
  <si>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</si>
  <si>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 xml:space="preserve">Concluyo el montaje de la estructura metálica (pórtico como estructura de cubierta definitiva) de la zona o playa de peajes. La cubierta general (con Long= 18.5 m x Ancho= 36.5m), se encuentra cubriendo las 8 islas. La carpa provisional sigue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y alturas entre 1 m y 1.1 m) para ser fundidos en concreto hidráulico macizo y a la vista; el concreto es premezclado de 28 MPa. Sobre la parte superior del muro de la caseta, se colocan y ensamblan perfiles metálicos (tipo Acesco), para que sirva como moldura y cerramiento superior de cada garita. Dentro de las garitas se instalan mesones en concreto y sobre las paredes canaletas (porta cables) para tender redes eléctricas, de voz y de datos. Se regularizan nuevamente las colas de cobro, dos (2) por cada sentido y contando con el pago electronico FLYPASS. </t>
  </si>
  <si>
    <t xml:space="preserve">Inactivo. El tramo ya cuenta con capa asfáltica en caliente tipo MSC-25. Terminados los cortes de carpeta asfáltica (con disco diamantado) se inicia la colocación de sardineles prefabricados para delimitar el separador central entre calzadas. Estos módulos tienen una altura estándar de 45 cm. Se trabajo con herramienta menor y pajarita CAT 416F. Hay todavia trabajos de acabados y de drenajes pendientes de ser culminados. Todo el transito automotor circula por la nueva calzada.  </t>
  </si>
  <si>
    <t>PK 13+700 CI. Actividad de fresado en frio con equipo SANY C8. Hay fresado total de carril, parcial por franjas y tipo cajeo. Sector intervenido La Jungla</t>
  </si>
  <si>
    <t>PK 0+600 CD. Se realiza la excavación mecánica (CAT 320 D2) de un tramo para continuar la nueva calzada. Habrá traslado de palmas para su re sembrado. Sector del antiguo negocio El Arriero.</t>
  </si>
  <si>
    <t>PK 17+600 CD. En el tramo del ultimo talud en perfilacion (hacia PK mayor), se lleva a cabo el perfilado de la corona con la colocación inmediata de malla electrosoldada y concreto lanzado. Sector Guaracú I</t>
  </si>
  <si>
    <t>PK 5+800 CD, construcción de muro # 167 en HA. Se sigue realizando la excavación, para fundir el concreto de los caisson, van excavados 11 und. Este tipo de cimentación, cuenta con profundidades excavadas variables, entre 8 y 11 m. Sector perdida de banca, La Potrera.</t>
  </si>
  <si>
    <t>PK 24+300 CD. Se llevo a cabo el corte (mediante un fresado) de la capa asfáltica a fin de corregir una depresión por la coincidencia de una curva vertical con una horizontal. Sector Piedras Verdes.</t>
  </si>
  <si>
    <t>PK 21+700 CD. Con el uso de tres excavadoras CAT (pluma + cucharon y plumas + martillos) se continua la excavación de una montaña con formación rocosa de alta dureza, sector Meloneras. El material se lleva mediante acarreo al lleno del Ahuyamal.</t>
  </si>
  <si>
    <t>PK 26+600 CI. Con maquinaria tipo bulldozer CAT D6T, se realiza el extendido de material de llenos. Su compactación se realiza con vibro pesado para afirmados, Hamm. Sector intervenido, bahía El Ahuyamal</t>
  </si>
  <si>
    <t>PK 31+260/680 CI. Continua el corte mecánico "o perfilado del talud por etapas" ya casi llegando a la rasante o pata definitiva (ultimo banqueo). Solo se tendrá una berma o banqueta intermedia.</t>
  </si>
  <si>
    <t xml:space="preserve">PK 0+060 Playa de peajes. Se sigue trabajando en el ensamble de los perfiles en acero encima del cuerpo de las garitas. Son perfiles tipo Acesco soldados unos a otros, que harán el cerramiento "superior" sobre las nuevas casetas de cobro. Los muros de concreto (premezclado) son fundidos en forma maciza y con resistencia de 28 MPa.  </t>
  </si>
  <si>
    <t>PK 0+060 Playa de peajes. Dentro del interior de cada garita o caseta,  se construyen mesones en concreto reforzado.</t>
  </si>
  <si>
    <t>PK 0+060 Playa de Peajes. Se lleva a cabo excavación para continuar construcción de cajas eléctricas y de telecomunicaciones. Se hace uso de martillos neumáticos.</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</si>
  <si>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PILA 2:</t>
    </r>
    <r>
      <rPr>
        <sz val="11"/>
        <rFont val="Arial"/>
        <family val="2"/>
      </rPr>
      <t xml:space="preserve"> Instalación acero de refuerzo  núcleos Caissons 5 y 6 y se funden. Excavación mecánica  adecuación área construcción Viga Cabezal.</t>
    </r>
    <r>
      <rPr>
        <sz val="11"/>
        <color rgb="FFFF0000"/>
        <rFont val="Arial"/>
        <family val="2"/>
      </rPr>
      <t xml:space="preserve"> Se instala solado.Instalación andamios de carga, plataforma y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</si>
  <si>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Adecuación área para construcción de Estribo. Se funde losa de apoyo andamios de carga.Se instala plataforma y acero de refuerzo Viga cabezal</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se instala acero de refuerzo de losa y muros. Se funde  la losa .</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</si>
  <si>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</si>
  <si>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rFont val="Arial"/>
        <family val="2"/>
      </rPr>
      <t xml:space="preserve">
</t>
    </r>
    <r>
      <rPr>
        <u/>
        <sz val="11"/>
        <rFont val="Arial"/>
        <family val="2"/>
      </rPr>
      <t xml:space="preserve">SUPERESTRUCTURA
</t>
    </r>
    <r>
      <rPr>
        <sz val="11"/>
        <rFont val="Arial"/>
        <family val="2"/>
      </rPr>
      <t xml:space="preserve">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t>
    </r>
    <r>
      <rPr>
        <sz val="11"/>
        <color rgb="FFFF0000"/>
        <rFont val="Arial"/>
        <family val="2"/>
      </rPr>
      <t xml:space="preserve">Se instala plataforma y acero de refuerzo para voladizos vanos 1, 2 , 3, 4, 5 y 6 costado izquierdo y derecho y se funden para la calzada izquierda. En la calzada drecha se funden en vanos 1, 2, 3 ,4 y 5.  Se instala acero de refuerzo y encofrado para módulos de New Jersey en vanos 1, 2, 3 y 4  y se funden para ambas calzadas en vanos 1, 2 , 3 ,  4.
</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</si>
  <si>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 9: Instalación de Vigas prefabricadas sobre apoyos de neopreno, instalación de pre-losas, construcción de Diagragmas e instalación acero de refuerzo de la losa.</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</si>
  <si>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color rgb="FFFF0000"/>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Instalación plataforma y acero de refuerzo para voladizos vanos 2, 3 y 4 costado izquierdo y se funden. Instalación plataforma y acero de refuerzo para voladizos costado derecho vanos 2, 3 y 4. se funde vano 2. Instalación acero de refuerzo de New Jersy vanos 1, 2, 3 y 4 costado izquierdo..</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</si>
  <si>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y 2: </t>
    </r>
    <r>
      <rPr>
        <sz val="11"/>
        <color rgb="FFFF0000"/>
        <rFont val="Arial"/>
        <family val="2"/>
      </rPr>
      <t>Instalación de Vigas sobre apoyos de neopreno, construcción de diafragmas, instalación de pre-losas, acero de refuerzo de la losa y se funde.</t>
    </r>
    <r>
      <rPr>
        <sz val="11"/>
        <color theme="1"/>
        <rFont val="Arial"/>
        <family val="2"/>
      </rPr>
      <t xml:space="preserve">
Vano 3:</t>
    </r>
    <r>
      <rPr>
        <sz val="11"/>
        <color rgb="FFFF0000"/>
        <rFont val="Arial"/>
        <family val="2"/>
      </rPr>
      <t xml:space="preserve"> Instalación de Vigas sobre apoyos de neopreno, construcción de diafragmas e instalación de pre-losas. 
</t>
    </r>
    <r>
      <rPr>
        <sz val="11"/>
        <rFont val="Arial"/>
        <family val="2"/>
      </rPr>
      <t xml:space="preserve">Vano 4: </t>
    </r>
    <r>
      <rPr>
        <sz val="11"/>
        <color rgb="FFFF0000"/>
        <rFont val="Arial"/>
        <family val="2"/>
      </rPr>
      <t>Instalación de Vigas prefabricadas sobre apoyos de nopreno.</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</si>
  <si>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h=1m; Caisson 2 h=6,8m
PILA 1: Caisson 3 h=7m; Caisson 4 h=1m
 PILA 2. Caisson 5 h=13,3m; Caisson 6 h=17,7m 
                                         PILA 3. Caisson 7 h=21,1m;  Caisson 8 h=18,9m
                                        ESTRIBO 2.  Caisson 9 h=12,4m;  Caisson 10 h=12m
</t>
    </r>
    <r>
      <rPr>
        <u/>
        <sz val="11"/>
        <color rgb="FFFF0000"/>
        <rFont val="Arial"/>
        <family val="2"/>
      </rPr>
      <t xml:space="preserve">INFRAESTRUCTURA
</t>
    </r>
    <r>
      <rPr>
        <sz val="11"/>
        <rFont val="Arial"/>
        <family val="2"/>
      </rPr>
      <t xml:space="preserve">ESTRIBO 2: </t>
    </r>
    <r>
      <rPr>
        <sz val="11"/>
        <color rgb="FFFF0000"/>
        <rFont val="Arial"/>
        <family val="2"/>
      </rPr>
      <t xml:space="preserve">Instalación acero de refuerzo y se funden núcleos de Caissons 9 y 10. Se instala solado y acero de refuerzo Viga Cabezal, topes sísmicos y pedestales y se funden.
</t>
    </r>
    <r>
      <rPr>
        <sz val="11"/>
        <rFont val="Arial"/>
        <family val="2"/>
      </rPr>
      <t>PILA 3</t>
    </r>
    <r>
      <rPr>
        <sz val="11"/>
        <color rgb="FFFF0000"/>
        <rFont val="Arial"/>
        <family val="2"/>
      </rPr>
      <t xml:space="preserve">: Instalación acero de refuerzo núcleo del Caisson 7 y se funde.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</si>
  <si>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t>
    </r>
    <r>
      <rPr>
        <sz val="11"/>
        <color rgb="FFFF0000"/>
        <rFont val="Arial"/>
        <family val="2"/>
      </rPr>
      <t xml:space="preserve"> Construcción de muro en concreto reforzado complementario al Estribo costado derecho. Se funde zapata. Se instala acero de refuerzo y encofrado elevación de muro.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t>
    </r>
    <r>
      <rPr>
        <sz val="11"/>
        <color theme="1"/>
        <rFont val="Arial"/>
        <family val="2"/>
      </rPr>
      <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</si>
  <si>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Perforaciones para instalación de platinas baranda vehicular. Instalación de platinas 5/8", pernos y parales IPE-220 costado izquierdo y derecho.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</si>
  <si>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vano 1 y encofrado realce de Vigas.</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</si>
  <si>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 Instalación de plataforma para voladizos, matal deck y acero de refuerzo  en losas  vanos 1 y 3 y se funden. En el vano 2, se realzan las Vigas con concreto, instalación de plataforma para voladizos e instalación de metal-Deck.</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</si>
  <si>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1,y 2. Frente Inactivo.</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</si>
  <si>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t>
    </r>
  </si>
  <si>
    <t>Puente PK 4+500 UF 1. PILA 2. Adecuaciones para instalación de cimbra.</t>
  </si>
  <si>
    <t>Puente PK 6+240 UF 1- ESTRIBO 1. Instalación acero de refuerzo viga cabezal.</t>
  </si>
  <si>
    <t>Puente PK 6+240 UF 1-  Instalación acero de refuerzo y encofrado muros Dovela sobre Pila y Dovela N°1.</t>
  </si>
  <si>
    <t>Puente PK 6+900 UF 1- Retiro de plataforma de acceso en Pila 1.</t>
  </si>
  <si>
    <t>Puente PK 6+900 UF 1. Vista panorámica voladizo 2 y 3 desde costado derecho.</t>
  </si>
  <si>
    <t>Puente PK 8+705 UF 1-  Finalizan acabados  módulos de New Jersey ambos costados- calzada derecha.</t>
  </si>
  <si>
    <t>Puente PK 8+705 UF 1- Finalizan acabados  módulos de New Jersey ambos costados- calzada izquierda.</t>
  </si>
  <si>
    <t>Puente PK 8+800 UF 1-  Acabados cara externa módulos  New Jersey costado izquierdo, calzada izquierda.</t>
  </si>
  <si>
    <t>Puente PK 8+800 UF 1- Acabados cara interna módulos  New Jersey costado derecho, calzada izquierda.</t>
  </si>
  <si>
    <t>Puente PK 9+150 UF 1-  Se funde diafragma Pila 2- vano 2.</t>
  </si>
  <si>
    <t>Puente PK 9+150 UF 1-  Retiro de equipo lanza vigas.</t>
  </si>
  <si>
    <t>Puente PK 9+400 UF 1-  Vista panorámica desde PK menores hacia mayores</t>
  </si>
  <si>
    <t>Puente PK 9+400 UF 1-  ESTRIBO 2. Encofrado alzado 1 de muro espaldar.</t>
  </si>
  <si>
    <t>Puente PK 9+500 UF 1-   PILA 1. Inactivo.</t>
  </si>
  <si>
    <t>Puente PK 9+500 UF 1- PILA 2.  Caisson 5, inactivo.</t>
  </si>
  <si>
    <t>Puente PK 9+800 UF 1-  PILA 1. En excavación caisson 3 y 4.</t>
  </si>
  <si>
    <t>Puente PK 9+900 UF 1- ESTRIBO 1. Inactivo.</t>
  </si>
  <si>
    <t>Puente PK 9+900 UF 1-   ESTRIBO 2. Instalación acero de refuerzo caisson 3.</t>
  </si>
  <si>
    <t>Puente PK 11+110 UF 1- Instalación de acero de refuerzo losa, vano 9.</t>
  </si>
  <si>
    <t>Puente PK 18+293 UF2.1.  Instalación acero de refuerzo defensas tipo New Jersey, costado izquierdo.</t>
  </si>
  <si>
    <t>Puente PK 18+293 UF 2.1- Instalación acero de refuerzo y encofrado voladizo vano 3 y 4, costado derecho.</t>
  </si>
  <si>
    <t>Puente PK 20+380 UF2.1. -  PILA 1. Retiro de plataforma.</t>
  </si>
  <si>
    <t>Puente PK 20+380 UF2.1.  PILA 1. Retiro de plataforma.</t>
  </si>
  <si>
    <t>Puente PK21+700 UF2.1.  ESTRIBO 1. Instalación acero de refuerzo y encofrado muro complementario aleta.</t>
  </si>
  <si>
    <t xml:space="preserve">Puente PK21+700 UF2.1.  PILA 1. Escarificación de superficie de contacto sobre  pedestales para mesetas de nivelación. </t>
  </si>
  <si>
    <t xml:space="preserve">Puente PK 33+100 UF 2.1 -  Instalación de cables para tesado familia 13- voladizo 1, Lado Medellín. </t>
  </si>
  <si>
    <t>Puente PK 33+100 UF 2.1 - TRAMO 1 VOLADIZOS-  Desplazamiento carro de avance para construcción de dovela  N° 13 voladizo 3 , Lado Santafe.</t>
  </si>
  <si>
    <t>Puente PK 33+100 UF 2.1 TRAMO2 - VIGAS-  Tablero, Lado Santa Fe. Inactivo.</t>
  </si>
  <si>
    <t>Ampliación Puente N°1PK0+110 UF1 Quebrada La Negra.  Se aplica pintura epoxica en baranda vehicular, costado derecho.</t>
  </si>
  <si>
    <t>Ampliación Puente N°1PK0+110 UF1 Quebrada La Negra. Se aplica pintura epoxica en baranda vehicular, costado derecho.</t>
  </si>
  <si>
    <t>Ampliación Puente N°4 PK2+600 UF1 Quebrada La Nuez. Instalación de baranda metálica en ambos costados.</t>
  </si>
  <si>
    <t>Ampliación Puente N°4 PK2+600 UF1 Quebrada La Nuez.  Instalación de baranda metálica costado derecho.</t>
  </si>
  <si>
    <t>Ampliación Puente N°9 PK7+960 UF1  San Gregorio.   Encofrado realce de vigas, vano 1.</t>
  </si>
  <si>
    <t>Ampliación Puente N°9 PK7+960 UF1  San Gregorio.    Encofrado realce de vigas, vano 1.</t>
  </si>
  <si>
    <t>Ampliación Puente N°2 PK2+100 UF1  La Volcana. Instalación de placas de metal deck , vano 2.</t>
  </si>
  <si>
    <t>Ampliación Puente N°2 PK2+100 UF1  La Volcana.  Instalación de placas de metal deck , vano 2.</t>
  </si>
  <si>
    <t>Durante la presente semana se reciben los reportes de las operadoras con respecto a los incidentes y accidentes ocurridos en las unidades funcionales del proyecto. Se presentaron veintidós (22) accidentes con dieciséis (16) lesionados y un (0)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</si>
  <si>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273</t>
  </si>
  <si>
    <r>
      <rPr>
        <b/>
        <sz val="11"/>
        <rFont val="Arial"/>
        <family val="2"/>
      </rPr>
      <t>Ruta 6204 San Jerónimo - Túnel de Occidente</t>
    </r>
    <r>
      <rPr>
        <sz val="11"/>
        <rFont val="Arial"/>
        <family val="2"/>
      </rPr>
      <t xml:space="preserve">
- Actividades de Rocería. 
- Actividades de limpieza de cunetas. 
- Desvío en el PR20+200 al PR20+900 se encuentran transitables.
- Desvío en el PR22+200 al PR23+900 se encuentran transitables.
- Desvío en el PR24+400 al PR 25+500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</si>
  <si>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6204  Santa Fe de Antioquia - San Jerónimo
</t>
    </r>
    <r>
      <rPr>
        <sz val="11"/>
        <color rgb="FFFF0000"/>
        <rFont val="Arial"/>
        <family val="2"/>
      </rPr>
      <t xml:space="preserve">
</t>
    </r>
    <r>
      <rPr>
        <sz val="11"/>
        <rFont val="Arial"/>
        <family val="2"/>
      </rPr>
      <t>-  Actividades de limpieza de cunetas PR14+000 al PR18+000.
-  Actividades de rocería PR11+000 al PR15+000.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t>
    </r>
  </si>
  <si>
    <r>
      <rPr>
        <b/>
        <sz val="11"/>
        <rFont val="Arial"/>
        <family val="2"/>
      </rPr>
      <t>Ruta 6203 Cañasgordas-Santa Fe de Antioquia.</t>
    </r>
    <r>
      <rPr>
        <sz val="11"/>
        <rFont val="Arial"/>
        <family val="2"/>
      </rPr>
      <t xml:space="preserve">
-  Actividades de Rocería del PR63+000 al PR65+000 IZQ y DER
-  Limpieza de Cunetas y Calzada del PR66+000 al PR67+000 y PR112+000 al PR113+000
-  Limpieza de derrumbes menores.
-  Actividades de control de Policía de Carreteras PR114+900.
-  Zona Inestable del PR97+500 se cuenta estable.
-  La Vía se Encuentra Transitable.</t>
    </r>
  </si>
  <si>
    <r>
      <rPr>
        <b/>
        <sz val="11"/>
        <rFont val="Arial"/>
        <family val="2"/>
      </rPr>
      <t>Ruta 6204 Túnel de Occidente-Medellín.</t>
    </r>
    <r>
      <rPr>
        <sz val="11"/>
        <rFont val="Arial"/>
        <family val="2"/>
      </rPr>
      <t xml:space="preserve">
- Se realiza control vehicular para el paso de sustancias peligrosas para el ingreso al túnel en el portal Santafé y portal Medellín en los horarios establecidos.
- El Peaje de Aburra PR45+200. Se encuentra en Operación Normal.
- Se realiza seguimiento a la zona inestable del PR45+000 y se observa que no presenta movimientos.
- Limpieza de obras de drenaje.
- Actividades de Rocería.
- Grúa y Ambulancia disponibles CCO.
- Actividades Policía de Carreteras PR45+500.</t>
    </r>
  </si>
  <si>
    <r>
      <rPr>
        <b/>
        <sz val="11"/>
        <rFont val="Arial"/>
        <family val="2"/>
      </rPr>
      <t xml:space="preserve">Ruta 25B02 Bolombolo-Santa Fe de Antioquia.
</t>
    </r>
    <r>
      <rPr>
        <sz val="11"/>
        <rFont val="Arial"/>
        <family val="2"/>
      </rPr>
      <t xml:space="preserve">
- La Vía se encuentra en Operación Normal.
- Limpieza de Cunetas y Calzada PR35+000 al PR37+000 y PR55+000 al PR56+000.
- Ambulancia y Grúa Disponibles en  Anzá PR44+900.
</t>
    </r>
    <r>
      <rPr>
        <sz val="11"/>
        <color theme="1"/>
        <rFont val="Arial"/>
        <family val="2"/>
      </rPr>
      <t xml:space="preserve">- Se realizan labores de rocería PR32+000-PR34+000 y PR65+000-PR67+000.
- Se realiza retiro de derrumbes menores sobre cuneta PR50+000 al PR55+000.
</t>
    </r>
    <r>
      <rPr>
        <b/>
        <sz val="11"/>
        <color theme="1"/>
        <rFont val="Arial"/>
        <family val="2"/>
      </rPr>
      <t xml:space="preserve">Ruta 6003 Peñalisa-Bolombolo.
</t>
    </r>
    <r>
      <rPr>
        <sz val="11"/>
        <color theme="1"/>
        <rFont val="Arial"/>
        <family val="2"/>
      </rPr>
      <t>- Policía de transito en el PR 44+500. Puesto de control.
- Se realiza retiro de derrumbes menores sobre cuneta PR44+700.
- La Vía se encuentra en Operación Normal.</t>
    </r>
  </si>
  <si>
    <t>UF 4 Ruta 25B02 - PR67+000 AL PR73+000
RECOLECCIÓN DE BASURA.</t>
  </si>
  <si>
    <t>UF 4 Ruta 25B02 - PR65+000 - ROCERÍA</t>
  </si>
  <si>
    <t>UF2.2 PR64+000 ROCERÍA</t>
  </si>
  <si>
    <t>UF2.2 PR112+100 LIMPIEZA DE DRENAJE LONGITUDINAL</t>
  </si>
  <si>
    <t>UF2.1 PR11+100 ROCERÍA MARGEN IZQUIERDA.</t>
  </si>
  <si>
    <t>UF2.1 PR 14+800 LIMPIEZA DE CUNETA MARGEN DERECHA.</t>
  </si>
  <si>
    <t>UF1 PR28+700 LIMPIEZA DE CANAL LONGITUDINAL</t>
  </si>
  <si>
    <t>UF1 PR30+200 CONTROL VEHÍCULAR POR OBRAS.</t>
  </si>
  <si>
    <t>UF3 PR 43+800 LIMPIEZA DE CALZADA POR CAIDA DE MATERIAL</t>
  </si>
  <si>
    <t>UF3 PR 44+700 CONTROL VEHÍCULAR POR LIMPIEZA DE CALZADA EN EL TÚNEL.</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</si>
  <si>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K1+035 a K1+020; Lacumulada=1,960,30 m, instalación de calibradores L= 20 cm (SD-1), en malla tresbolillo con espaciamiento longitudinal (L)=1,50 y transversal (T)=2m, hasta la abscisa K0+804 y la instalación de drenajes  de Dint= 14" , con tuberías perforadas Novafort, hasta la abscisas PK2+720 Hastial Derecho y PK2+760 Hastial izquierdo .
Se evidencio la instalación de concreto  de f´c=25 MPa, con solera plana en PK0+850 a PK0+880 y contraboveda, entre los PK0+804  a PK0+850 en hastial derecho.
En el periodo, la ventilación se esta ejecutando en forma natural. También, se evidenció que la PTAR  continuó con la suspensión del tratamiento de las aguas residuales y de perforación de las galerías, localizadas en el área del portal  Medellín; el vertimiento se esta realizando por los nuevos drenajes Dint =14" y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</si>
  <si>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suspendieron actividades de instalación de concreto del revestimiento de  f'c=25 MPa, a los 28 días (sin fibra),  avanzo hasta el PK5+290, Lacumulada=2309,7m,  instalación de calibradores L= 15 cm (SC-1), en malla tresbolillo con espaciamiento longitudinal (L)=1,50 y transversal (T)=2m, hasta la abscisa K5+310 y la instalación de drenajes  de Dint= 14" , con tuberías perforadas Novafort, hasta las abscisas PK4+090 Hastial Derecho y PK4+410 Hastial izquierdo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</si>
  <si>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En  Galería de Conexión Peatonal No 1 (1+230-tunel nuevo):  La excavación del entronque desde el túnel en servicio avanzó hasta  L= 9,2 metros. Se continuó la excavación desde el túnel nuevo, en terrenos con sostenimiento Tipo SG- II,sección completa. Avanza en el PK0+021,1- L acumulada=30,30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La excavación del entronque desde el túnel en servicio avanzó hasta  L= 4,0 metros. Se continuó la excavación desde el túnel nuevo, en terrenos con sostenimiento Tipo SG- II,sección completa, avanza en el PK0+108,60. L total acumulada de excavación = 112,60 m, éste avance esta adelantado,  teniendo en cuenta el programa de obra actualizado, el cual contempla el  inicio de excavación, el día 17 marzo de 2021.
En  Galería de Conexión Vehicular No 1 (1+695- Túnel nuevo),   La excavación del entronque desde el túnel en servicio avanzó hasta  L= 7,0 metros. Se continuó la excavación desde el túnel nuevo, en terrenos con sostenimiento Tipo SG- II,sección completa, avanza en el PK0+042,40. L total acumulada de excavación = 49,40 m, éste avance esta adelantado,  teniendo en cuenta el programa de obra actualizado, el cual contempla el  inicio de excavación, el día 12 marzo de 2021.
En Galería Peatonal No 1 (1+230- Túnel nuevo)  ; La excavación del entronque desde el túnel en servicio (9+580) avanzó hasta  L= 9,2 metros.  Se continuó la excavación desde el túnel nuevo, en terrenos con sostenimiento Tipo SG- II,sección completa, Avanza en el PK0+069,80. L total acumulada de excavación = 79,00 m, éste avance esta adelantado,  teniendo en cuenta el programa de obra actualizado, el cual contempla el  inicio de excavación, el día 27 abril de 2021. </t>
  </si>
  <si>
    <t>PK0+804 - UF3.1D - Instalación de calibradores de 20 cm para control de lanzado de revestimiento, sección sostenimiento tipo SD-1. Portal Medellín.</t>
  </si>
  <si>
    <t xml:space="preserve">     PK0+804 - PK0+850 - UF3.1D - Relleno granular, para habilitar paso vehicular en sección construida de contraboveda. Portal Medellín.</t>
  </si>
  <si>
    <t>PK0+804 - PK0+850 - UF3.1D - Construcción muro guía contraboveda hastial izquierdo. Portal Medellín.</t>
  </si>
  <si>
    <t xml:space="preserve"> PK1+230 - UF3.1D - Retiro de material de rezaga (PK0+071), galería peatonal N°1, Sección sostenimiento SG-II. Portal Medellín.</t>
  </si>
  <si>
    <t xml:space="preserve"> PK1+695 - UF3.1D - Perforación del frente de excavación para instalación de anillo de pernos y montaje de carga explosiva (PK0+046,2), galería vehicular N°1, Sección sostenimiento SG-II. Portal Medellín.</t>
  </si>
  <si>
    <t xml:space="preserve"> PK2+220 - UF3.1D - Excavación para construcción de dren colector de Dint = 14". Portal Medellín  (hastial derecho).</t>
  </si>
  <si>
    <t xml:space="preserve">  PK2+220 - UF3.1D - Excavación para construcción de dren colector de Dint = 14". Portal Medellín  (hastial derecho).</t>
  </si>
  <si>
    <t xml:space="preserve"> PK3+315 - UF3.1D - Caja de inspección. Portal Santa Fe (hastial izquierdo).</t>
  </si>
  <si>
    <t xml:space="preserve"> PK4+090 - UF3.1D - Instalación de dren colector de Dint = 14". Portal Santa Fe (hastial derecho).</t>
  </si>
  <si>
    <t xml:space="preserve"> PK4+150 - UF3.1D - Excavación para instalación de dren colector de Dint = 14". Portal Santa Fe (hastial derecho).</t>
  </si>
  <si>
    <t xml:space="preserve"> PK4+940 - UF3.1D - Frente de excavación expuesto (PK 0+108,6), galería peatonal N°6, Sección sostenimiento SG-II. Portal Santa Fe.</t>
  </si>
  <si>
    <t xml:space="preserve">  PK5+280- UF3.1D - Instalación de 20 cm  de concreto de revestimiento 25 Mpa para revestimiento, sección sostenimiento tipo SC-1. Portal Santa Fe.</t>
  </si>
  <si>
    <t>En la UF 1 : En el periodo informado,  En recorrido de inspección de interventoría, se evidenció que el concesionario, en el PK6+000 - UF1 - Calzada izquierda, continuó ejecutando la   construcción del tanque de distribución agua cruda. Sector Partidas de Ebejico.
En la UF 3 : En el periodo informado,  En recorrido de inspección de interventoría, se evidenció que el concesionario,  no ejecutó actividades de traslado de redes húmedas.
Avance a la fecha UF1: Redes húmedas : 88,8%.
Avance a la fecha UF3: Redes húmedas : 98,0%.</t>
  </si>
  <si>
    <r>
      <rPr>
        <b/>
        <sz val="10"/>
        <rFont val="Calibri"/>
        <family val="2"/>
        <scheme val="minor"/>
      </rPr>
      <t>PK6+000 - UF1 - CI.</t>
    </r>
    <r>
      <rPr>
        <sz val="10"/>
        <rFont val="Calibri"/>
        <family val="2"/>
        <scheme val="minor"/>
      </rPr>
      <t xml:space="preserve"> Acabados e instalación de accesorios, tanque de distribución agua cruda. Sector Partidas de Ebejico.</t>
    </r>
  </si>
  <si>
    <r>
      <t>PK6+000 - UF1 - CI.</t>
    </r>
    <r>
      <rPr>
        <sz val="10"/>
        <color theme="1"/>
        <rFont val="Calibri"/>
        <family val="2"/>
        <scheme val="minor"/>
      </rPr>
      <t xml:space="preserve"> Acabados e instalación de accesorios, tanque de distribución agua cruda. Sector Partidas de Ebejico.</t>
    </r>
  </si>
  <si>
    <r>
      <rPr>
        <b/>
        <sz val="10"/>
        <rFont val="Calibri"/>
        <family val="2"/>
        <scheme val="minor"/>
      </rPr>
      <t>PK 18+300 UF 2.1-  CI.</t>
    </r>
    <r>
      <rPr>
        <sz val="10"/>
        <rFont val="Calibri"/>
        <family val="2"/>
        <scheme val="minor"/>
      </rPr>
      <t xml:space="preserve"> Excavación manual para instalación de cajas de inspección prefabricadas.</t>
    </r>
  </si>
  <si>
    <r>
      <rPr>
        <b/>
        <sz val="10"/>
        <rFont val="Calibri"/>
        <family val="2"/>
        <scheme val="minor"/>
      </rPr>
      <t xml:space="preserve">PK 24+250 CI 2.1- </t>
    </r>
    <r>
      <rPr>
        <sz val="10"/>
        <rFont val="Calibri"/>
        <family val="2"/>
        <scheme val="minor"/>
      </rPr>
      <t>Excavación para instalación de poste 14m. ACT 42.</t>
    </r>
  </si>
  <si>
    <r>
      <rPr>
        <b/>
        <sz val="10"/>
        <color theme="1"/>
        <rFont val="Calibri"/>
        <family val="2"/>
        <scheme val="minor"/>
      </rPr>
      <t>PK 24+300 CI 2.1-</t>
    </r>
    <r>
      <rPr>
        <sz val="10"/>
        <color theme="1"/>
        <rFont val="Calibri"/>
        <family val="2"/>
        <scheme val="minor"/>
      </rPr>
      <t>Excavación para instalación de poste 14m. ACT 42.</t>
    </r>
  </si>
  <si>
    <r>
      <rPr>
        <b/>
        <sz val="10"/>
        <color theme="1"/>
        <rFont val="Calibri"/>
        <family val="2"/>
        <scheme val="minor"/>
      </rPr>
      <t>PK 18+300 UF 2.1-  CI.</t>
    </r>
    <r>
      <rPr>
        <sz val="10"/>
        <color theme="1"/>
        <rFont val="Calibri"/>
        <family val="2"/>
        <scheme val="minor"/>
      </rPr>
      <t xml:space="preserve"> Excavación manual para instalación de cajas de inspección prefabricadas.</t>
    </r>
  </si>
  <si>
    <t>Seguimiento Oficina Satelite UF 3 de atención al usuario</t>
  </si>
  <si>
    <t>Seguimiento oficina movil 1 de atención al usuario</t>
  </si>
  <si>
    <t>Seguimiento oficina movil 2 de atención al usuario</t>
  </si>
  <si>
    <t>Lugar: Túnel de Occidente, Seguimiento oficina sátelite UF 3 de antención al usuario.</t>
  </si>
  <si>
    <t>Lugar: Vereda Llanos de San Juan, Seguimiento oficina móvil 1 de atención al usuario.</t>
  </si>
  <si>
    <t>Lugar: Santa Fe de Antioquia, seguimiento oficina móvil 2 de atención al usuario.</t>
  </si>
  <si>
    <t>Del 31/12/20
al 06/01/21</t>
  </si>
  <si>
    <t>31/12/2020-06/01/2021</t>
  </si>
  <si>
    <t>INFORME MENSUAL DE GESTIÓN PREDIAL MES DICIEMBRE DE 2020.</t>
  </si>
  <si>
    <t>Elaboración del Informe Mensual de Gestión Predial Mes Diciembre de 2020.</t>
  </si>
  <si>
    <t>UF1 Y UF2</t>
  </si>
  <si>
    <t>REMISORIO 002-21 EN RESPUESTA AL OFICIO 02-01-20201221003881</t>
  </si>
  <si>
    <t>La Interventoría manifiesta que para atender la revisión de Insumos de los Predios MAR1_UF1_132, MAR1_UF1_133, MAR1_UF2_052 y MAR1_UF2_053, se hace necesario que se tome en cuenta la solicitud enviada mediante oficios EPS4G-1249-20 del 19/11/2020 y EPS4G-1325-20 del 10/12/2020, "SOLICITUD DE GEOMETRÍA VÍAL - VÍAL DE DISEÑO DE DETALLES INCLUYENDO SECTORES DE MODIFICACIÓN" de todo el corredor del Proyecto Mar1.</t>
  </si>
  <si>
    <t>Seguimiento Fichas: 
UF1y 3: PMF-01, PMF-04, PMF-07, PMF-18, PMF-12 y  PMB-04.
UF 2.1: PMF-16, PMF-15, PMF-12, PMF-01, PMF-02 ,PMF-03 y PMB-05 
Mejoramiento: PGH-3.2-10, PGH-3.2-09, PAC-2.5-08, PBSE-4.1-11
OyM: PAC-2.5-08</t>
  </si>
  <si>
    <t>Del 30-12-20 al 05-12-21</t>
  </si>
  <si>
    <t>Revisión correspondencia ambiental recibidadel 05-12-20 al 31-12-20 y actualización cuadros de control  y seguimiento Interventoría.</t>
  </si>
  <si>
    <t>del 31-12-20 al 02-12-20</t>
  </si>
  <si>
    <t>Avance construcción informe mensual #63</t>
  </si>
  <si>
    <r>
      <t xml:space="preserve">1. ÁREA AMBIENTAL:
CONCLUSIONES:
</t>
    </r>
    <r>
      <rPr>
        <sz val="11"/>
        <color theme="1"/>
        <rFont val="Arial"/>
        <family val="2"/>
      </rPr>
      <t>* Continua pendiente aprobación de los planes de rehabilitación ecológica asociados a los levantamientos de veda nacional, situación que impide al Concesionario iniciar con las siembras exigidas para dar cumplimiento de las obligaciones.</t>
    </r>
    <r>
      <rPr>
        <b/>
        <sz val="11"/>
        <color theme="1"/>
        <rFont val="Arial"/>
        <family val="2"/>
      </rPr>
      <t xml:space="preserve">
RECOMENDACIONES
</t>
    </r>
    <r>
      <rPr>
        <sz val="11"/>
        <color theme="1"/>
        <rFont val="Arial"/>
        <family val="2"/>
      </rPr>
      <t xml:space="preserve">
• A la ANI apoyar la gestión ante ANLA para vanzar en la aprobación de los plande de rehabilitacion ecológica y ante al MADS para que finalice el traslado de los expedientes de veda nacional, ante las autoridades competentes.
• A la ANI apoyar la Gestión ante el Municipio de Medellín para la viabilizarían de adquisición y posterior entrega del predio el Boquerón.
</t>
    </r>
    <r>
      <rPr>
        <b/>
        <sz val="11"/>
        <color theme="1"/>
        <rFont val="Arial"/>
        <family val="2"/>
      </rPr>
      <t xml:space="preserve">2. ÁREA PUENTES:
- </t>
    </r>
    <r>
      <rPr>
        <sz val="11"/>
        <color theme="1"/>
        <rFont val="Arial"/>
        <family val="2"/>
      </rPr>
      <t xml:space="preserve">Las actividasdes resaltadas en rojo, son las que se realizaron esta semana en los puentes que están activos.
</t>
    </r>
    <r>
      <rPr>
        <b/>
        <sz val="11"/>
        <color theme="1"/>
        <rFont val="Arial"/>
        <family val="2"/>
      </rPr>
      <t>3. SOCIAL:</t>
    </r>
    <r>
      <rPr>
        <sz val="11"/>
        <color theme="1"/>
        <rFont val="Arial"/>
        <family val="2"/>
      </rPr>
      <t xml:space="preserve">
Los dias 5 y 6 de enero, se elaboró informe mensual social #63 diciembre 2020.</t>
    </r>
  </si>
  <si>
    <r>
      <t xml:space="preserve">1. Construcción UF 2.1-Fuente de materiales la seca
PMF-16 </t>
    </r>
    <r>
      <rPr>
        <sz val="11"/>
        <color theme="1"/>
        <rFont val="Calibri"/>
        <family val="2"/>
        <scheme val="minor"/>
      </rPr>
      <t>El Concesionario realiza el mantenimiento del jarillón, para garantizar la continuidad en el flujo de agua.</t>
    </r>
  </si>
  <si>
    <r>
      <t xml:space="preserve">2. Construcción UF 2.1-Fuente de materiales la seca
PMF-16 </t>
    </r>
    <r>
      <rPr>
        <sz val="11"/>
        <color theme="1"/>
        <rFont val="Calibri"/>
        <family val="2"/>
        <scheme val="minor"/>
      </rPr>
      <t>Se verificó que la maquinaria que realiza la extracción de material, no transitan directamente sobre el flujo de agua.</t>
    </r>
  </si>
  <si>
    <r>
      <t xml:space="preserve">3.Construcción UF 2.1 Fuente de materiales la seca
PMF-16. </t>
    </r>
    <r>
      <rPr>
        <sz val="11"/>
        <color theme="1"/>
        <rFont val="Calibri"/>
        <family val="2"/>
        <scheme val="minor"/>
      </rPr>
      <t>En los corredores de movilidad de la fuente de materiales, el Concesionario dispone de la señalización necesaria, en la cual se indican límites de velocidad y zonas de especial importancia.</t>
    </r>
  </si>
  <si>
    <r>
      <t xml:space="preserve">4. Construcción UF2.1 
PMB-05 </t>
    </r>
    <r>
      <rPr>
        <sz val="11"/>
        <color theme="1"/>
        <rFont val="Calibri"/>
        <family val="2"/>
        <scheme val="minor"/>
      </rPr>
      <t>Se verificó el aislamiento de áreas de manejo ambiental con polisobra del humedal la bramadora y un tramo adyacente al río Aurrá.</t>
    </r>
  </si>
  <si>
    <r>
      <t xml:space="preserve">5. Construcción UF 2.1 Fuente de materiales la Seca
PMF 16 Manejo de residuos líquidos, domésticos e industriales:
</t>
    </r>
    <r>
      <rPr>
        <sz val="11"/>
        <color theme="1"/>
        <rFont val="Calibri"/>
        <family val="2"/>
        <scheme val="minor"/>
      </rPr>
      <t>Todos los frentes cuenta con baños portátiles de acuerdo al N.º de operarios( 1 baño por cada 15 operarios) y divididos por genero.
-Se realizan mantenimientos a los baños portátiles de forma semanal, estos mantenimientos son realizados por la empresa STAP.</t>
    </r>
  </si>
  <si>
    <r>
      <t xml:space="preserve">6. Construcción UF1 Acopio PK 12+400
PMF-04 Control de emisiones atmosféricas, material particulado: </t>
    </r>
    <r>
      <rPr>
        <sz val="11"/>
        <color theme="1"/>
        <rFont val="Calibri"/>
        <family val="2"/>
        <scheme val="minor"/>
      </rPr>
      <t>El Concecionario realizó las siguientes actividades, Cerramientos perimetrales con polisombra a dos metros de altura, jarillones con material grueso de más de 5 metros de altura como barrera de contención del material particulado.</t>
    </r>
  </si>
  <si>
    <r>
      <t xml:space="preserve">7.Construcción UF 1 PK 16+600 y PK 0+700 CI
PMF-12. </t>
    </r>
    <r>
      <rPr>
        <sz val="11"/>
        <color theme="1"/>
        <rFont val="Calibri"/>
        <family val="2"/>
        <scheme val="minor"/>
      </rPr>
      <t xml:space="preserve"> </t>
    </r>
    <r>
      <rPr>
        <b/>
        <sz val="11"/>
        <color theme="1"/>
        <rFont val="Calibri"/>
        <family val="2"/>
        <scheme val="minor"/>
      </rPr>
      <t xml:space="preserve">Para el correcto manejo de las aguas superficiales, el Concesionario realiza la construcción de obras de drenaje longitudinales y canales </t>
    </r>
    <r>
      <rPr>
        <sz val="11"/>
        <color theme="1"/>
        <rFont val="Calibri"/>
        <family val="2"/>
        <scheme val="minor"/>
      </rPr>
      <t xml:space="preserve">
</t>
    </r>
  </si>
  <si>
    <r>
      <t xml:space="preserve">8. Construcción UF 1 12+300 CI
PMB-04.  </t>
    </r>
    <r>
      <rPr>
        <sz val="11"/>
        <color theme="1"/>
        <rFont val="Calibri"/>
        <family val="2"/>
        <scheme val="minor"/>
      </rPr>
      <t>El Concesionario realizó el translado de individuos forestales, que se encuentren bajo algún grado de amenazao que representan alto valor ecológico o fragilidad dentro del ecosistema.</t>
    </r>
  </si>
  <si>
    <r>
      <t xml:space="preserve">9. Construcción UF1 PK 17+400 CD Sector puente la Guaracú Adecuación geomorfológica del terreno y reconformación de taludes
PMF-07: </t>
    </r>
    <r>
      <rPr>
        <sz val="11"/>
        <color theme="1"/>
        <rFont val="Calibri"/>
        <family val="2"/>
        <scheme val="minor"/>
      </rPr>
      <t>los El Concesionario realiza la conformación de bermas-taludes, construcción de canales.
Para favorecer la adecuada recuperación de áreas intervenidas el Concesinario realiza la respectiva adecuación del suelo con material vegetal</t>
    </r>
  </si>
  <si>
    <r>
      <t xml:space="preserve">10. Construcción UF1 PK 16+400 CD Adecuación geomorfológica del terreno y reconformación de taludes
PMF-07: Adecuación geomorfológica del terreno y reconformación de taludes:  </t>
    </r>
    <r>
      <rPr>
        <sz val="11"/>
        <color theme="1"/>
        <rFont val="Calibri"/>
        <family val="2"/>
        <scheme val="minor"/>
      </rPr>
      <t>Concesionario realiza la conformación de bermas-taludes, construcción de canales.
Para favorecer la adecuada recuperación de áreas intervenidas el Concesinario realiza la respectiva adecuación del suelo con material vegetal</t>
    </r>
    <r>
      <rPr>
        <b/>
        <sz val="11"/>
        <color theme="1"/>
        <rFont val="Calibri"/>
        <family val="2"/>
        <scheme val="minor"/>
      </rPr>
      <t xml:space="preserve">
</t>
    </r>
  </si>
  <si>
    <r>
      <t xml:space="preserve">11. Construcción UF 1 PK 2+300 CI
PMF 01: </t>
    </r>
    <r>
      <rPr>
        <sz val="11"/>
        <color theme="1"/>
        <rFont val="Calibri"/>
        <family val="2"/>
        <scheme val="minor"/>
      </rPr>
      <t xml:space="preserve"> Implementación de obras de protección de taludes: para el presente periodo no llevaron a cabo actividades de revegetalización en taludes nuevos, de acuerdo con lo verificado se evidenció que la revegetalización realizada en periodos anteriores con especies herbáceas presenta buena adaptación, evitando así la activación de procesos erosivos.</t>
    </r>
  </si>
  <si>
    <r>
      <t xml:space="preserve">12. Construcción UF 1 PK20+000CD y PK26+400 CI.
PMF-01 Implementación de obras de protección de taludes: </t>
    </r>
    <r>
      <rPr>
        <sz val="11"/>
        <color theme="1"/>
        <rFont val="Calibri"/>
        <family val="2"/>
        <scheme val="minor"/>
      </rPr>
      <t>para el presente periodo no llevaron a cabo actividades de revegetalización en taludes nuevos, de acuerdo con lo verificado se evidenció que las actividades de resiembra y riego realizadas en periodos anteriores con especies herbáceas presenta buena adaptación, evitando así la activación de procesos erosivos.</t>
    </r>
    <r>
      <rPr>
        <b/>
        <sz val="11"/>
        <color theme="1"/>
        <rFont val="Calibri"/>
        <family val="2"/>
        <scheme val="minor"/>
      </rPr>
      <t xml:space="preserve">
</t>
    </r>
  </si>
  <si>
    <r>
      <t xml:space="preserve">13. Mejoramiento UF1 PK 0+200 CD.
PGH-3.2-10 </t>
    </r>
    <r>
      <rPr>
        <sz val="11"/>
        <color theme="1"/>
        <rFont val="Calibri"/>
        <family val="2"/>
        <scheme val="minor"/>
      </rPr>
      <t>Todos los frentes cuenta con baños portátiles de acuerdo al N.º de operarios( 1 baño por cada 15 operarios) y divididos por genero.
-Se realizan mantenimientos a los baños portátiles de forma semanal, estos mantenimientos son realizados por la empresa STAP.</t>
    </r>
  </si>
  <si>
    <r>
      <t xml:space="preserve">14. Construcción UF2.1 Acceso fuente de materiales la Seca.
PMF-15 </t>
    </r>
    <r>
      <rPr>
        <sz val="11"/>
        <color theme="1"/>
        <rFont val="Calibri"/>
        <family val="2"/>
        <scheme val="minor"/>
      </rPr>
      <t>El Concesionario realizó la adecuación de la vía de orden terciario que utiliza la comunidad para ingresar a la vereda La Puerta y es acceso a la Fuente de Materiales La Seca.</t>
    </r>
  </si>
  <si>
    <r>
      <t>15. Construcción UF2.1 PK 30+100CD-30+300CD
PMF-01 Implementación de obras de protección de taludes:</t>
    </r>
    <r>
      <rPr>
        <sz val="11"/>
        <color theme="1"/>
        <rFont val="Calibri"/>
        <family val="2"/>
        <scheme val="minor"/>
      </rPr>
      <t xml:space="preserve"> para el presente periodo no llevaron a cabo actividades de revegetalización en taludes nuevos, de acuerdo con lo verificado se evidenció que las actividades de resiembra y riego realizadas en periodos anteriores con especies herbáceas presenta buena adaptación, evitando así la activación de procesos erosivos.</t>
    </r>
  </si>
  <si>
    <r>
      <t xml:space="preserve">16. Construcción UF2.1 PK 27+600CD-30+400CD
PMF-01 Implementación de obras de protección de taludes: </t>
    </r>
    <r>
      <rPr>
        <sz val="11"/>
        <color theme="1"/>
        <rFont val="Calibri"/>
        <family val="2"/>
        <scheme val="minor"/>
      </rPr>
      <t>para el presente periodo no llevaron a cabo actividades de revegetalización en taludes nuevos, de acuerdo con lo verificado se evidenció que las actividades de resiembra y riego realizadas en periodos anteriores con especies herbáceas presenta buena adaptación, evitando así la activación de procesos erosivos.</t>
    </r>
  </si>
  <si>
    <r>
      <t xml:space="preserve">17. Construcción UF 2.1 PK 32+200-32+400 CI
PMF-01 </t>
    </r>
    <r>
      <rPr>
        <sz val="11"/>
        <color theme="1"/>
        <rFont val="Calibri"/>
        <family val="2"/>
        <scheme val="minor"/>
      </rPr>
      <t>Implementación obras de protección de taludes: El Concesionario realizó las actividades de estabilización del talud con concreto lanzado soportado en malla electrosoldada, además de la instalación de pernos.
Implementación obras de control de escorrentía:  el Concesionario realizó la instalación de drenes horizontales</t>
    </r>
  </si>
  <si>
    <r>
      <t xml:space="preserve">18.  Construcción UF 2.1 PK 32+200
 PMF-13 </t>
    </r>
    <r>
      <rPr>
        <sz val="11"/>
        <color theme="1"/>
        <rFont val="Calibri"/>
        <family val="2"/>
        <scheme val="minor"/>
      </rPr>
      <t>Manejo material particulado: Para evitar emisiones de material particulado, el material transportado por los vehículos autorizados siempre son carpados antes de iniciar el recorrido en la vía</t>
    </r>
  </si>
  <si>
    <r>
      <t xml:space="preserve">19. Construcción UF2.1  PK 33+100 CI.
PMF-02: </t>
    </r>
    <r>
      <rPr>
        <sz val="11"/>
        <color theme="1"/>
        <rFont val="Calibri"/>
        <family val="2"/>
        <scheme val="minor"/>
      </rPr>
      <t>Reutilización de los materiales de excavación: Debido a las características del material de excavación, este fue reutilizado en las actividades constructivas de obras.</t>
    </r>
  </si>
  <si>
    <r>
      <t>19. Construcción UF2.1  PK 33+100 CI y PK29+900 CD (Dentro de la Intersección Guaymaral) Acopio Activo.
PMF-03:</t>
    </r>
    <r>
      <rPr>
        <sz val="11"/>
        <color theme="1"/>
        <rFont val="Calibri"/>
        <family val="2"/>
        <scheme val="minor"/>
      </rPr>
      <t xml:space="preserve"> EL Concesionario realiza la señalización y el aislamiento con polisombra del frente de obra activo.</t>
    </r>
    <r>
      <rPr>
        <b/>
        <sz val="11"/>
        <color theme="1"/>
        <rFont val="Calibri"/>
        <family val="2"/>
        <scheme val="minor"/>
      </rPr>
      <t xml:space="preserve">
</t>
    </r>
  </si>
  <si>
    <r>
      <t xml:space="preserve">20. Construcción UF1 9+200 CD Acceso Mestizal y PK 3+600 CI Acceso la Aldea.
PMF-18 </t>
    </r>
    <r>
      <rPr>
        <sz val="11"/>
        <color theme="1"/>
        <rFont val="Calibri"/>
        <family val="2"/>
        <scheme val="minor"/>
      </rPr>
      <t>la interventoría verificó que el concesionario realizó la adecuación de los siguientes enlaces veredales: Acceso Mestizal, en la parte alta se adecuó el acceso de la comunidad en placa-huella.y Acceso la Aldea sector La Granja, se organizó un ramal del intercambiador para darle salida a parte de la comunidad, el acceso se adecuó en asfalto y granulares.</t>
    </r>
  </si>
  <si>
    <r>
      <t xml:space="preserve">21. UF 1 Construcción PK 9+200 CD Acceso vereda Mestizal 
PMF-01 y PMF-12: </t>
    </r>
    <r>
      <rPr>
        <sz val="11"/>
        <color theme="1"/>
        <rFont val="Calibri"/>
        <family val="2"/>
        <scheme val="minor"/>
      </rPr>
      <t>en el sitio indicados el Concesionario desarrolla las siguientes actividades:
Implementación de obras de drenaje en la base del talud el cual cuenta con estructuras disipadoras de energía.</t>
    </r>
  </si>
  <si>
    <r>
      <t xml:space="preserve">22. Construcción UF1  PK 9+200 CD.
PMF-01. Implementación obras de protección de taludes: </t>
    </r>
    <r>
      <rPr>
        <sz val="11"/>
        <color theme="1"/>
        <rFont val="Calibri"/>
        <family val="2"/>
        <scheme val="minor"/>
      </rPr>
      <t>El Concesionario realizó las actividades de estabilización del talud con concreto lanzado soportado en malla electrosoldada, además de la instalación de pernos.
Implementación obras de control de escorrentía:  el Concesionario realizó la instalación de drenes horizontales</t>
    </r>
  </si>
  <si>
    <r>
      <t xml:space="preserve">23. Construcción UF1 6+000 CI Acceso Ebejico y PK 10+200 CI Acceso Piedra negra.
PMF-18 </t>
    </r>
    <r>
      <rPr>
        <sz val="11"/>
        <color theme="1"/>
        <rFont val="Calibri"/>
        <family val="2"/>
        <scheme val="minor"/>
      </rPr>
      <t>la interventoría verificó que el concesionario realizó la adecuación de los siguientes enlaces veredales: Acceso Ebejico el cual cuenta con concreto rígido y Acceso la Aldea Piedra negra se cuenta con un acceso provisional en material granular.</t>
    </r>
  </si>
  <si>
    <r>
      <t>23. Construcción UF1 3+000 CI Acceso la Volcana.
PMF-18 l</t>
    </r>
    <r>
      <rPr>
        <sz val="11"/>
        <color theme="1"/>
        <rFont val="Calibri"/>
        <family val="2"/>
        <scheme val="minor"/>
      </rPr>
      <t>a interventoría verificó que el concesionario realizó la adecuación del anlace veredal la Volcana el cual cuenta con acceso en concreto rígido.</t>
    </r>
  </si>
  <si>
    <r>
      <t xml:space="preserve">24. Construcción UF1 PK 0+700 CI.
PMF-02: </t>
    </r>
    <r>
      <rPr>
        <sz val="11"/>
        <color theme="1"/>
        <rFont val="Calibri"/>
        <family val="2"/>
        <scheme val="minor"/>
      </rPr>
      <t>Reutilización de los materiales de excavación: Debido a las características del material de excavación, este fue reutilizado en las actividades constructivas de obras.</t>
    </r>
  </si>
  <si>
    <r>
      <t xml:space="preserve">25. Construcción UF 1 0+700 CI
PMB-04.  </t>
    </r>
    <r>
      <rPr>
        <sz val="11"/>
        <color theme="1"/>
        <rFont val="Calibri"/>
        <family val="2"/>
        <scheme val="minor"/>
      </rPr>
      <t>El Concesionario realizó el rescate de individuos forestales, que se encuentran bajo algún grado de amenaza o que representan alto valor ecológico o fragilidad dentro del ecosistema, estos individos serán reubicados actividad que será objeto de seguimiento por partede la interventoría.</t>
    </r>
  </si>
  <si>
    <r>
      <t xml:space="preserve">26. Construcción UF1 PK0+200 Acopio Activo y PK 0+.
PMF-04: </t>
    </r>
    <r>
      <rPr>
        <sz val="11"/>
        <color theme="1"/>
        <rFont val="Calibri"/>
        <family val="2"/>
        <scheme val="minor"/>
      </rPr>
      <t>EL Concesionario realiza la señalización y el aislamiento con separadores viales tipo New Jersey y tubulares, en los diferentes frentes de obra activos.</t>
    </r>
  </si>
  <si>
    <r>
      <t xml:space="preserve">27. Construcción UF1 PK 0+450 Acopio la frisola.
PMF-12: Medidas para evitar la contaminación y deterioro de las aguas superficiales: </t>
    </r>
    <r>
      <rPr>
        <sz val="11"/>
        <color theme="1"/>
        <rFont val="Calibri"/>
        <family val="2"/>
        <scheme val="minor"/>
      </rPr>
      <t xml:space="preserve">en el sitio indicado, el Concesionario adecuó estructuras sedimentadoras, esto para retener los sedimentos y evitar el aporte de estos a los cuerpos de agua. </t>
    </r>
  </si>
  <si>
    <r>
      <t xml:space="preserve">28. Construcción UF1 PK 0+450 Acopio la frisola.
PMF-12: Medidas para evitar la contaminación y deterioro de las aguas superficiales: </t>
    </r>
    <r>
      <rPr>
        <sz val="11"/>
        <color theme="1"/>
        <rFont val="Calibri"/>
        <family val="2"/>
        <scheme val="minor"/>
      </rPr>
      <t>en el sitio indicado, el Concesionario adecuó estructuras sedimentadoras, esto para retener los sedimentos y evitar el aporte de estos a los cuerpos de agua, además se realiza el mantenimiento y limpieza de obras de drenaje.</t>
    </r>
  </si>
  <si>
    <r>
      <t xml:space="preserve">30. Operación y Mantenimiento UF4.0 PR 69+000 y PR 67+000.
PAC-2.5-08: </t>
    </r>
    <r>
      <rPr>
        <sz val="11"/>
        <color theme="1"/>
        <rFont val="Calibri"/>
        <family val="2"/>
        <scheme val="minor"/>
      </rPr>
      <t>El Concesionario realiza actividades de orden de aseo en los diferentes tramos de la vía.</t>
    </r>
  </si>
  <si>
    <r>
      <t xml:space="preserve">31. Operación y Mantenimiento UF4.0 PR 69+000 
PAC-2.5-08: </t>
    </r>
    <r>
      <rPr>
        <sz val="11"/>
        <color theme="1"/>
        <rFont val="Calibri"/>
        <family val="2"/>
        <scheme val="minor"/>
      </rPr>
      <t>El Concesionario realiza actividades de orden de aseo en los diferentes tramos de la vía.</t>
    </r>
    <r>
      <rPr>
        <b/>
        <sz val="11"/>
        <color theme="1"/>
        <rFont val="Calibri"/>
        <family val="2"/>
        <scheme val="minor"/>
      </rPr>
      <t xml:space="preserve">
</t>
    </r>
  </si>
  <si>
    <r>
      <t xml:space="preserve">32. Operación y mantenimiento UF2.1 PK 25+400
PAC-2.5 -08, PGH-3.2-10 y PBSE-4.1-11
</t>
    </r>
    <r>
      <rPr>
        <sz val="11"/>
        <color theme="1"/>
        <rFont val="Calibri"/>
        <family val="2"/>
        <scheme val="minor"/>
      </rPr>
      <t>El Concesionario realiza actividades de rocerías o podas en los costados de la vía, recolección de materiles producto de derrumbes y posterior limpieza de cunetas y obras transversales, todo el material es acopiado lejos de cauces naturales hasta alcanzar volúmes considerables para ser  transportado hasta la ZODME autorizada Luis Fernanado Molina.</t>
    </r>
  </si>
  <si>
    <r>
      <t xml:space="preserve">33. Operación y mantenimiento UF2.1 26+400
PAC-2.5 -08, PGH-3.2-10 y PBSE-4.1-11
</t>
    </r>
    <r>
      <rPr>
        <sz val="11"/>
        <color theme="1"/>
        <rFont val="Calibri"/>
        <family val="2"/>
        <scheme val="minor"/>
      </rPr>
      <t>El Concesionario realiza actividades de limpieza de cunetas y obras transversales, todo el material es acopiado lejos de cauces naturales hasta alcanzar volúmes considerables para ser  transportado hasta la ZODME autorizada Luis Fernanado Molina.</t>
    </r>
  </si>
  <si>
    <r>
      <t xml:space="preserve">29. Mejoramento PK 0+050 CD Puente Quebrada la Negra.
PGH-3.1-09: </t>
    </r>
    <r>
      <rPr>
        <sz val="11"/>
        <color theme="1"/>
        <rFont val="Calibri"/>
        <family val="2"/>
        <scheme val="minor"/>
      </rPr>
      <t xml:space="preserve">El Concesionario en el sitio adyacente a la Quebrada la Negra, realizó la instalación de polisombra y trinchos, con el objetivo de aislar y proteger este recurso hídrico, contra cualquier posible intervención directa durante el desarrollo de las actividades de mejoramiento. </t>
    </r>
  </si>
  <si>
    <t>Aportes intereses fondeo 41</t>
  </si>
  <si>
    <t>Traslado de Predios 2 a predios1</t>
  </si>
  <si>
    <t>Ajuste solicitado por Concesión Desarrollo Vial al Mar S.A.S.</t>
  </si>
  <si>
    <t>Aportes en especie</t>
  </si>
  <si>
    <t>Aporte en Especie</t>
  </si>
  <si>
    <t>Aportes Deuda Subordinada</t>
  </si>
  <si>
    <t>RESPUESTA A LOS COMUNICADOS EPS4G-1245-20 - EPS4G-126-20 REFERENTE AL DISEÑO DEL PEAJE Y EDIFICIO DE APOYO EN LA UF3</t>
  </si>
  <si>
    <t>D-02-01-20201211003791</t>
  </si>
  <si>
    <t>D-02-01-20201221-003894</t>
  </si>
  <si>
    <t>RESUESTA A COMUNICACIÓN EPS4G-1325-20 Y EPS4G-1354-20 REFERENTE A LAS SOLICITUDES DE GEOMETRIA VIAL. DISEÑO DE DETALLES SECTORES MODIFICADOSDE LA UNIDAD FUNCIONAL 3</t>
  </si>
  <si>
    <t>D-02-01-20210107-000040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</si>
</sst>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 numFmtId="178" formatCode="d\-mmm\-yyyy"/>
  </numFmts>
  <fonts count="67"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9"/>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2">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77">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25" fillId="0" borderId="0" xfId="0" applyFont="1" applyAlignment="1">
      <alignment horizontal="left" vertical="top"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8"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8"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8"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8"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8"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8"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8"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8"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8"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8" fontId="0" fillId="0" borderId="1" xfId="0" applyNumberFormat="1" applyBorder="1" applyAlignment="1">
      <alignment horizont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8"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8"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8"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8" fontId="1" fillId="0" borderId="1" xfId="0" applyNumberFormat="1" applyFont="1" applyBorder="1" applyAlignment="1">
      <alignment horizontal="center"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8"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8"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8"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8"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8" fontId="6" fillId="0" borderId="6"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1"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5" fillId="23" borderId="42" xfId="0" applyFont="1" applyFill="1" applyBorder="1" applyAlignment="1">
      <alignment horizontal="right" vertical="center" wrapText="1"/>
    </xf>
    <xf numFmtId="8" fontId="66"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8"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0" fontId="12" fillId="12" borderId="13" xfId="0" applyFont="1" applyFill="1" applyBorder="1" applyAlignment="1">
      <alignment horizontal="center" vertical="center" textRotation="90" wrapText="1"/>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7" fillId="0" borderId="1" xfId="2" applyFont="1" applyBorder="1" applyAlignment="1">
      <alignment horizontal="center" vertical="center"/>
    </xf>
    <xf numFmtId="0" fontId="6"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1" xfId="2" applyFont="1" applyBorder="1" applyAlignment="1">
      <alignment horizontal="center" vertical="center" wrapText="1"/>
    </xf>
    <xf numFmtId="0" fontId="6" fillId="0" borderId="1" xfId="0" applyFont="1" applyBorder="1" applyAlignment="1">
      <alignment horizontal="center" wrapText="1"/>
    </xf>
    <xf numFmtId="0" fontId="4" fillId="0" borderId="1" xfId="0" applyFont="1" applyBorder="1" applyAlignment="1">
      <alignment horizontal="center" vertical="center" wrapText="1"/>
    </xf>
    <xf numFmtId="0" fontId="7" fillId="3" borderId="1" xfId="0" applyFont="1" applyFill="1" applyBorder="1" applyAlignment="1">
      <alignment horizontal="center" vertical="center" wrapText="1"/>
    </xf>
    <xf numFmtId="0" fontId="3" fillId="0" borderId="0" xfId="0" applyFont="1" applyAlignment="1">
      <alignment horizont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Border="1" applyAlignment="1">
      <alignment horizontal="center" vertical="center" wrapText="1"/>
    </xf>
    <xf numFmtId="0" fontId="4" fillId="6" borderId="14"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7" fillId="0" borderId="1" xfId="0" applyFont="1" applyBorder="1" applyAlignment="1">
      <alignment horizontal="center" vertical="center" wrapText="1"/>
    </xf>
    <xf numFmtId="0" fontId="6" fillId="0" borderId="2" xfId="2" applyFont="1" applyBorder="1" applyAlignment="1">
      <alignment horizontal="center" vertical="center"/>
    </xf>
    <xf numFmtId="0" fontId="6" fillId="0" borderId="3"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38" fontId="4" fillId="0" borderId="11" xfId="0" applyNumberFormat="1" applyFont="1" applyFill="1" applyBorder="1" applyAlignment="1">
      <alignment horizontal="left"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4" fillId="0" borderId="11"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38" fontId="4" fillId="6" borderId="1" xfId="0" applyNumberFormat="1" applyFont="1" applyFill="1" applyBorder="1" applyAlignment="1">
      <alignment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2" fontId="7" fillId="4" borderId="1"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38" fontId="4" fillId="6" borderId="1" xfId="0" applyNumberFormat="1" applyFont="1" applyFill="1" applyBorder="1" applyAlignment="1">
      <alignment horizontal="justify"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0" fontId="6" fillId="0" borderId="1" xfId="0" applyFont="1" applyBorder="1" applyAlignment="1">
      <alignment horizontal="left"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7" fillId="0" borderId="1" xfId="2" applyFont="1" applyBorder="1" applyAlignment="1">
      <alignment horizontal="center" vertical="center"/>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0" fontId="5" fillId="0" borderId="1" xfId="0" applyFont="1" applyBorder="1" applyAlignment="1">
      <alignment horizontal="center"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22" borderId="1" xfId="1" applyNumberFormat="1" applyFont="1" applyFill="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6" fillId="0" borderId="1" xfId="2" applyFont="1" applyBorder="1" applyAlignment="1">
      <alignment horizontal="left" vertical="center" wrapText="1"/>
    </xf>
    <xf numFmtId="0" fontId="6" fillId="0" borderId="1" xfId="2" applyFont="1" applyBorder="1" applyAlignment="1">
      <alignment horizontal="center" vertical="center" wrapText="1"/>
    </xf>
    <xf numFmtId="38" fontId="6" fillId="6" borderId="1"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49" fontId="4" fillId="0" borderId="1" xfId="0" applyNumberFormat="1" applyFont="1" applyFill="1" applyBorder="1" applyAlignment="1">
      <alignment horizontal="left" vertical="center" wrapText="1"/>
    </xf>
    <xf numFmtId="38" fontId="6" fillId="0" borderId="1" xfId="0" applyNumberFormat="1" applyFont="1" applyFill="1" applyBorder="1" applyAlignment="1">
      <alignment horizontal="left"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7" fillId="2" borderId="1" xfId="0" applyFont="1" applyFill="1" applyBorder="1" applyAlignment="1">
      <alignment horizontal="left" vertical="center" wrapText="1"/>
    </xf>
    <xf numFmtId="38" fontId="7" fillId="3" borderId="2"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38" fontId="6" fillId="6" borderId="1" xfId="0" applyNumberFormat="1" applyFont="1" applyFill="1" applyBorder="1" applyAlignment="1">
      <alignment horizontal="left"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7" fillId="3" borderId="1" xfId="0" applyFont="1" applyFill="1" applyBorder="1" applyAlignment="1">
      <alignment horizontal="center" vertical="center" wrapText="1"/>
    </xf>
    <xf numFmtId="38" fontId="7" fillId="3" borderId="1"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168" fontId="6" fillId="6" borderId="1" xfId="3" applyNumberFormat="1" applyFont="1" applyFill="1" applyBorder="1" applyAlignment="1">
      <alignment horizontal="center" vertical="center"/>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6" fillId="0" borderId="1"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7"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0" fontId="2" fillId="12" borderId="3" xfId="0" applyFont="1" applyFill="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4" borderId="1"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6" fillId="6" borderId="1" xfId="0" applyFont="1" applyFill="1" applyBorder="1" applyAlignment="1">
      <alignment horizontal="left"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10" fontId="6" fillId="0" borderId="1" xfId="1" applyNumberFormat="1" applyFont="1" applyBorder="1" applyAlignment="1">
      <alignment horizontal="center" vertical="center" wrapText="1"/>
    </xf>
    <xf numFmtId="9" fontId="5" fillId="0" borderId="1" xfId="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7" fillId="3" borderId="5" xfId="0" applyFont="1" applyFill="1" applyBorder="1" applyAlignment="1">
      <alignment horizontal="center" vertical="center" wrapText="1"/>
    </xf>
    <xf numFmtId="0" fontId="7" fillId="3" borderId="6" xfId="0" applyFont="1" applyFill="1" applyBorder="1" applyAlignment="1">
      <alignment horizontal="center" vertical="center" wrapText="1"/>
    </xf>
    <xf numFmtId="0" fontId="7" fillId="3" borderId="7" xfId="0"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2" fillId="12" borderId="2"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6" fillId="0" borderId="1" xfId="0" applyFont="1" applyFill="1" applyBorder="1" applyAlignment="1">
      <alignment horizontal="left" vertical="center"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4" fillId="6" borderId="3" xfId="0" applyFont="1" applyFill="1" applyBorder="1" applyAlignment="1">
      <alignment horizontal="center" vertical="center" wrapText="1"/>
    </xf>
    <xf numFmtId="0" fontId="4" fillId="6" borderId="1"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6" fillId="0" borderId="0" xfId="0" applyFont="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3" fillId="0" borderId="0" xfId="0" applyFont="1" applyAlignment="1">
      <alignment horizont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0" xfId="0" applyFont="1" applyFill="1" applyAlignment="1">
      <alignment horizontal="center" vertical="center" wrapText="1"/>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4" xfId="0" applyFont="1" applyBorder="1" applyAlignment="1">
      <alignment horizontal="center" vertical="center" wrapText="1"/>
    </xf>
    <xf numFmtId="0" fontId="41" fillId="0" borderId="6"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166" fontId="4" fillId="0" borderId="1" xfId="0" applyNumberFormat="1" applyFont="1" applyBorder="1" applyAlignment="1">
      <alignment horizontal="center" vertical="center" wrapText="1"/>
    </xf>
    <xf numFmtId="0" fontId="8" fillId="0" borderId="1" xfId="0" applyFont="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34" fillId="0" borderId="1" xfId="0" applyFont="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7" fillId="0" borderId="1" xfId="0" applyNumberFormat="1"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6" fillId="0" borderId="26" xfId="0" applyFont="1" applyBorder="1" applyAlignment="1">
      <alignment horizontal="left"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6" fillId="0" borderId="25" xfId="2" applyFont="1" applyBorder="1" applyAlignment="1">
      <alignment horizontal="left" vertical="center" wrapText="1"/>
    </xf>
    <xf numFmtId="0" fontId="42" fillId="0" borderId="2" xfId="2" applyFont="1" applyBorder="1" applyAlignment="1">
      <alignment horizontal="left" vertical="center" wrapText="1"/>
    </xf>
    <xf numFmtId="49" fontId="6" fillId="0"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38" fontId="4" fillId="6" borderId="1" xfId="0" applyNumberFormat="1" applyFont="1" applyFill="1" applyBorder="1" applyAlignment="1">
      <alignment horizontal="left" vertical="center" wrapText="1"/>
    </xf>
    <xf numFmtId="38" fontId="6" fillId="0" borderId="11" xfId="0" applyNumberFormat="1" applyFont="1" applyFill="1" applyBorder="1" applyAlignment="1">
      <alignment horizontal="lef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8"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8"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40" fillId="0" borderId="58"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9" fillId="0" borderId="0" xfId="12" applyFont="1" applyBorder="1" applyAlignment="1">
      <alignment horizontal="center" vertical="center"/>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53" fillId="7" borderId="17" xfId="17" applyFont="1" applyFill="1" applyBorder="1" applyAlignment="1">
      <alignment horizontal="center" vertical="center" wrapText="1"/>
    </xf>
    <xf numFmtId="0" fontId="53" fillId="7" borderId="15" xfId="17" applyFont="1" applyFill="1" applyBorder="1" applyAlignment="1">
      <alignment horizontal="center" vertical="center" wrapText="1"/>
    </xf>
    <xf numFmtId="0" fontId="53" fillId="7" borderId="16" xfId="17" applyFont="1" applyFill="1" applyBorder="1" applyAlignment="1">
      <alignment horizontal="center" vertical="center" wrapText="1"/>
    </xf>
    <xf numFmtId="0" fontId="53" fillId="7" borderId="22" xfId="17" applyFont="1" applyFill="1" applyBorder="1" applyAlignment="1">
      <alignment horizontal="center" vertical="center" wrapText="1"/>
    </xf>
    <xf numFmtId="0" fontId="53" fillId="7" borderId="23" xfId="17" applyFont="1" applyFill="1" applyBorder="1" applyAlignment="1">
      <alignment horizontal="center" vertical="center" wrapText="1"/>
    </xf>
    <xf numFmtId="0" fontId="53" fillId="7" borderId="24" xfId="17" applyFont="1" applyFill="1" applyBorder="1" applyAlignment="1">
      <alignment horizontal="center" vertical="center" wrapText="1"/>
    </xf>
    <xf numFmtId="0" fontId="60" fillId="7" borderId="17" xfId="17" applyFont="1" applyFill="1" applyBorder="1" applyAlignment="1">
      <alignment horizontal="center" vertical="center" wrapText="1"/>
    </xf>
    <xf numFmtId="0" fontId="60" fillId="7" borderId="15" xfId="17" applyFont="1" applyFill="1" applyBorder="1" applyAlignment="1">
      <alignment horizontal="center" vertical="center" wrapText="1"/>
    </xf>
    <xf numFmtId="0" fontId="60" fillId="7" borderId="22" xfId="17" applyFont="1" applyFill="1" applyBorder="1" applyAlignment="1">
      <alignment horizontal="center" vertical="center" wrapText="1"/>
    </xf>
    <xf numFmtId="0" fontId="60" fillId="7" borderId="23" xfId="17"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44" fillId="7" borderId="17" xfId="12" applyFont="1" applyFill="1" applyBorder="1" applyAlignment="1">
      <alignment horizontal="center" vertical="center" wrapText="1"/>
    </xf>
    <xf numFmtId="0" fontId="44" fillId="7" borderId="15" xfId="12" applyFont="1" applyFill="1" applyBorder="1" applyAlignment="1">
      <alignment horizontal="center" vertical="center" wrapText="1"/>
    </xf>
    <xf numFmtId="0" fontId="44" fillId="7" borderId="16" xfId="12" applyFont="1" applyFill="1" applyBorder="1" applyAlignment="1">
      <alignment horizontal="center" vertical="center" wrapText="1"/>
    </xf>
    <xf numFmtId="0" fontId="44" fillId="7" borderId="22" xfId="12" applyFont="1" applyFill="1" applyBorder="1" applyAlignment="1">
      <alignment horizontal="center" vertical="center" wrapText="1"/>
    </xf>
    <xf numFmtId="0" fontId="44" fillId="7" borderId="23" xfId="12" applyFont="1" applyFill="1" applyBorder="1" applyAlignment="1">
      <alignment horizontal="center" vertical="center" wrapText="1"/>
    </xf>
    <xf numFmtId="0" fontId="44" fillId="7" borderId="24"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19" fillId="7" borderId="15" xfId="12" applyFont="1" applyFill="1" applyBorder="1" applyAlignment="1">
      <alignment horizontal="center" vertical="center" wrapText="1"/>
    </xf>
    <xf numFmtId="0" fontId="19" fillId="7" borderId="16" xfId="12" applyFont="1" applyFill="1" applyBorder="1" applyAlignment="1">
      <alignment horizontal="center" vertical="center" wrapText="1"/>
    </xf>
    <xf numFmtId="0" fontId="19" fillId="7" borderId="23" xfId="12" applyFont="1" applyFill="1" applyBorder="1" applyAlignment="1">
      <alignment horizontal="center" vertical="center" wrapText="1"/>
    </xf>
    <xf numFmtId="0" fontId="19" fillId="7" borderId="24"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62" fillId="0" borderId="40" xfId="12" applyFont="1" applyBorder="1" applyAlignment="1">
      <alignment horizontal="center" vertical="center"/>
    </xf>
    <xf numFmtId="0" fontId="62" fillId="0" borderId="6" xfId="12" applyFont="1" applyBorder="1" applyAlignment="1">
      <alignment horizontal="center" vertical="center"/>
    </xf>
    <xf numFmtId="0" fontId="62" fillId="0" borderId="7" xfId="12" applyFont="1" applyBorder="1" applyAlignment="1">
      <alignment horizontal="center" vertical="center"/>
    </xf>
    <xf numFmtId="0" fontId="62" fillId="0" borderId="39" xfId="12" applyFont="1" applyBorder="1" applyAlignment="1">
      <alignment horizontal="center" vertical="center"/>
    </xf>
    <xf numFmtId="0" fontId="62" fillId="0" borderId="9" xfId="12" applyFont="1" applyBorder="1" applyAlignment="1">
      <alignment horizontal="center" vertical="center"/>
    </xf>
    <xf numFmtId="0" fontId="62" fillId="0" borderId="10" xfId="12" applyFont="1" applyBorder="1" applyAlignment="1">
      <alignment horizontal="center" vertical="center"/>
    </xf>
    <xf numFmtId="49" fontId="63" fillId="0" borderId="1" xfId="12" applyNumberFormat="1" applyFont="1" applyBorder="1" applyAlignment="1">
      <alignment horizontal="center" vertical="center" shrinkToFit="1"/>
    </xf>
    <xf numFmtId="49" fontId="63" fillId="0" borderId="26" xfId="12" applyNumberFormat="1" applyFont="1" applyBorder="1" applyAlignment="1">
      <alignment horizontal="center" vertical="center" shrinkToFit="1"/>
    </xf>
    <xf numFmtId="0" fontId="64" fillId="0" borderId="17" xfId="12" applyFont="1" applyBorder="1" applyAlignment="1">
      <alignment horizontal="center" vertical="center"/>
    </xf>
    <xf numFmtId="0" fontId="64" fillId="0" borderId="15" xfId="12" applyFont="1" applyBorder="1" applyAlignment="1">
      <alignment horizontal="center" vertical="center"/>
    </xf>
    <xf numFmtId="0" fontId="64" fillId="0" borderId="16" xfId="12" applyFont="1" applyBorder="1" applyAlignment="1">
      <alignment horizontal="center" vertical="center"/>
    </xf>
    <xf numFmtId="0" fontId="64" fillId="0" borderId="21" xfId="12" applyFont="1" applyBorder="1" applyAlignment="1">
      <alignment horizontal="center" vertical="center"/>
    </xf>
    <xf numFmtId="0" fontId="64" fillId="0" borderId="0" xfId="12" applyFont="1" applyAlignment="1">
      <alignment horizontal="center" vertical="center"/>
    </xf>
    <xf numFmtId="0" fontId="64" fillId="0" borderId="20" xfId="12" applyFont="1" applyBorder="1" applyAlignment="1">
      <alignment horizontal="center" vertical="center"/>
    </xf>
    <xf numFmtId="0" fontId="64" fillId="6" borderId="17" xfId="12" applyFont="1" applyFill="1" applyBorder="1" applyAlignment="1">
      <alignment horizontal="center" vertical="center"/>
    </xf>
    <xf numFmtId="0" fontId="64" fillId="6" borderId="15" xfId="12" applyFont="1" applyFill="1" applyBorder="1" applyAlignment="1">
      <alignment horizontal="center" vertical="center"/>
    </xf>
    <xf numFmtId="0" fontId="64" fillId="6" borderId="16" xfId="12" applyFont="1" applyFill="1" applyBorder="1" applyAlignment="1">
      <alignment horizontal="center" vertical="center"/>
    </xf>
    <xf numFmtId="0" fontId="64" fillId="6" borderId="21" xfId="12" applyFont="1" applyFill="1" applyBorder="1" applyAlignment="1">
      <alignment horizontal="center" vertical="center"/>
    </xf>
    <xf numFmtId="0" fontId="64" fillId="6" borderId="0" xfId="12" applyFont="1" applyFill="1" applyAlignment="1">
      <alignment horizontal="center" vertical="center"/>
    </xf>
    <xf numFmtId="0" fontId="64" fillId="6" borderId="20" xfId="12" applyFont="1" applyFill="1" applyBorder="1" applyAlignment="1">
      <alignment horizontal="center" vertical="center"/>
    </xf>
    <xf numFmtId="0" fontId="2" fillId="14" borderId="17" xfId="12" applyFont="1" applyFill="1" applyBorder="1" applyAlignment="1">
      <alignment horizontal="center" vertical="center" wrapText="1"/>
    </xf>
    <xf numFmtId="0" fontId="2" fillId="14" borderId="15" xfId="12" applyFont="1" applyFill="1" applyBorder="1" applyAlignment="1">
      <alignment horizontal="center" vertical="center" wrapText="1"/>
    </xf>
    <xf numFmtId="0" fontId="2" fillId="14" borderId="16" xfId="12" applyFont="1" applyFill="1" applyBorder="1" applyAlignment="1">
      <alignment horizontal="center" vertical="center" wrapText="1"/>
    </xf>
    <xf numFmtId="0" fontId="2" fillId="14" borderId="60" xfId="12" applyFont="1" applyFill="1" applyBorder="1" applyAlignment="1">
      <alignment horizontal="center" vertical="center" wrapText="1"/>
    </xf>
    <xf numFmtId="0" fontId="2" fillId="14" borderId="61" xfId="12" applyFont="1" applyFill="1" applyBorder="1" applyAlignment="1">
      <alignment horizontal="center" vertical="center" wrapText="1"/>
    </xf>
    <xf numFmtId="0" fontId="2" fillId="14" borderId="36" xfId="12" applyFont="1" applyFill="1" applyBorder="1" applyAlignment="1">
      <alignment horizontal="center" vertical="center" wrapText="1"/>
    </xf>
    <xf numFmtId="0" fontId="2" fillId="14" borderId="42" xfId="12" applyFont="1" applyFill="1" applyBorder="1" applyAlignment="1">
      <alignment horizontal="center" vertical="center" wrapText="1"/>
    </xf>
    <xf numFmtId="0" fontId="2" fillId="14" borderId="17" xfId="12" applyFont="1" applyFill="1" applyBorder="1" applyAlignment="1">
      <alignment horizontal="center" vertical="top" wrapText="1"/>
    </xf>
    <xf numFmtId="0" fontId="2" fillId="14" borderId="15" xfId="12" applyFont="1" applyFill="1" applyBorder="1" applyAlignment="1">
      <alignment horizontal="center" vertical="top" wrapText="1"/>
    </xf>
    <xf numFmtId="0" fontId="2" fillId="14" borderId="16" xfId="12" applyFont="1" applyFill="1" applyBorder="1" applyAlignment="1">
      <alignment horizontal="center" vertical="top" wrapText="1"/>
    </xf>
    <xf numFmtId="0" fontId="2" fillId="14" borderId="22" xfId="12" applyFont="1" applyFill="1" applyBorder="1" applyAlignment="1">
      <alignment horizontal="center" vertical="top" wrapText="1"/>
    </xf>
    <xf numFmtId="0" fontId="2" fillId="14" borderId="23" xfId="12" applyFont="1" applyFill="1" applyBorder="1" applyAlignment="1">
      <alignment horizontal="center" vertical="top" wrapText="1"/>
    </xf>
    <xf numFmtId="0" fontId="2" fillId="14" borderId="24" xfId="12" applyFont="1" applyFill="1" applyBorder="1" applyAlignment="1">
      <alignment horizontal="center" vertical="top"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10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(Formato!$F$239:$G$239,Formato!$H$239:$I$239)</c:f>
              <c:strCache>
                <c:ptCount val="3"/>
                <c:pt idx="0">
                  <c:v>Programado</c:v>
                </c:pt>
                <c:pt idx="2">
                  <c:v>Ejecutado</c:v>
                </c:pt>
              </c:strCache>
            </c:strRef>
          </c:cat>
          <c:val>
            <c:numRef>
              <c:f>(Formato!$F$240:$G$240,Formato!$H$240:$I$240)</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306976096"/>
        <c:axId val="-306972832"/>
      </c:barChart>
      <c:catAx>
        <c:axId val="-3069760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06972832"/>
        <c:crosses val="autoZero"/>
        <c:auto val="0"/>
        <c:lblAlgn val="ctr"/>
        <c:lblOffset val="100"/>
        <c:tickMarkSkip val="1"/>
        <c:noMultiLvlLbl val="0"/>
      </c:catAx>
      <c:valAx>
        <c:axId val="-3069728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069760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(Formato!$E$149:$F$149,Formato!$G$149:$H$149)</c:f>
              <c:strCache>
                <c:ptCount val="3"/>
                <c:pt idx="0">
                  <c:v>Programado</c:v>
                </c:pt>
                <c:pt idx="2">
                  <c:v>Ejecutado</c:v>
                </c:pt>
              </c:strCache>
            </c:strRef>
          </c:cat>
          <c:val>
            <c:numRef>
              <c:f>(Formato!$E$150:$F$150,Formato!$G$150:$H$150)</c:f>
              <c:numCache>
                <c:formatCode>0.00%</c:formatCode>
                <c:ptCount val="4"/>
                <c:pt idx="0">
                  <c:v>0.71079999999999999</c:v>
                </c:pt>
                <c:pt idx="2">
                  <c:v>0.81289999999999996</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306973920"/>
        <c:axId val="-306988064"/>
      </c:barChart>
      <c:catAx>
        <c:axId val="-3069739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06988064"/>
        <c:crosses val="autoZero"/>
        <c:auto val="0"/>
        <c:lblAlgn val="ctr"/>
        <c:lblOffset val="100"/>
        <c:tickMarkSkip val="1"/>
        <c:noMultiLvlLbl val="0"/>
      </c:catAx>
      <c:valAx>
        <c:axId val="-3069880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069739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(Formato!$F$197:$G$197,Formato!$H$197:$I$197)</c:f>
              <c:strCache>
                <c:ptCount val="3"/>
                <c:pt idx="0">
                  <c:v>Programado</c:v>
                </c:pt>
                <c:pt idx="2">
                  <c:v>Ejecutado</c:v>
                </c:pt>
              </c:strCache>
            </c:strRef>
          </c:cat>
          <c:val>
            <c:numRef>
              <c:f>(Formato!$F$198:$G$198,Formato!$H$198:$I$198)</c:f>
              <c:numCache>
                <c:formatCode>0.00%</c:formatCode>
                <c:ptCount val="4"/>
                <c:pt idx="0">
                  <c:v>0.52210000000000001</c:v>
                </c:pt>
                <c:pt idx="2">
                  <c:v>0.64090000000000003</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306975552"/>
        <c:axId val="-306975008"/>
      </c:barChart>
      <c:catAx>
        <c:axId val="-3069755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06975008"/>
        <c:crosses val="autoZero"/>
        <c:auto val="0"/>
        <c:lblAlgn val="ctr"/>
        <c:lblOffset val="100"/>
        <c:tickMarkSkip val="1"/>
        <c:noMultiLvlLbl val="0"/>
      </c:catAx>
      <c:valAx>
        <c:axId val="-3069750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06975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(Formato!$E$254:$F$254,Formato!$G$254:$H$254)</c:f>
              <c:strCache>
                <c:ptCount val="3"/>
                <c:pt idx="0">
                  <c:v>Programado</c:v>
                </c:pt>
                <c:pt idx="2">
                  <c:v>Ejecutado</c:v>
                </c:pt>
              </c:strCache>
            </c:strRef>
          </c:cat>
          <c:val>
            <c:numRef>
              <c:f>(Formato!$E$255:$F$255,Formato!$G$255:$H$255)</c:f>
              <c:numCache>
                <c:formatCode>0.00%</c:formatCode>
                <c:ptCount val="4"/>
                <c:pt idx="0">
                  <c:v>0.78209999999999991</c:v>
                </c:pt>
                <c:pt idx="2">
                  <c:v>0.84489999999999998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306974464"/>
        <c:axId val="-488820096"/>
      </c:barChart>
      <c:catAx>
        <c:axId val="-3069744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488820096"/>
        <c:crosses val="autoZero"/>
        <c:auto val="0"/>
        <c:lblAlgn val="ctr"/>
        <c:lblOffset val="100"/>
        <c:tickMarkSkip val="1"/>
        <c:noMultiLvlLbl val="0"/>
      </c:catAx>
      <c:valAx>
        <c:axId val="-488820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069744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(Formato!$F$273:$G$273,Formato!$H$273:$I$273)</c:f>
              <c:strCache>
                <c:ptCount val="3"/>
                <c:pt idx="0">
                  <c:v>Programado</c:v>
                </c:pt>
                <c:pt idx="2">
                  <c:v>Ejecutado</c:v>
                </c:pt>
              </c:strCache>
            </c:strRef>
          </c:cat>
          <c:val>
            <c:numRef>
              <c:f>(Formato!$F$274:$G$274,Formato!$H$288:$I$288)</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488816832"/>
        <c:axId val="-488826624"/>
      </c:barChart>
      <c:catAx>
        <c:axId val="-4888168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488826624"/>
        <c:crosses val="autoZero"/>
        <c:auto val="0"/>
        <c:lblAlgn val="ctr"/>
        <c:lblOffset val="100"/>
        <c:tickMarkSkip val="1"/>
        <c:noMultiLvlLbl val="0"/>
      </c:catAx>
      <c:valAx>
        <c:axId val="-4888266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4888168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Formato!$B$137:$D$142</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Formato!$H$137:$H$142</c:f>
              <c:numCache>
                <c:formatCode>0.00%</c:formatCode>
                <c:ptCount val="6"/>
                <c:pt idx="0">
                  <c:v>0.81289999999999996</c:v>
                </c:pt>
                <c:pt idx="1">
                  <c:v>0.64090000000000003</c:v>
                </c:pt>
                <c:pt idx="2" formatCode="0%">
                  <c:v>1</c:v>
                </c:pt>
                <c:pt idx="3">
                  <c:v>0.84489999999999998</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81029648"/>
        <c:axId val="-181030192"/>
      </c:barChart>
      <c:catAx>
        <c:axId val="-1810296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1030192"/>
        <c:crosses val="autoZero"/>
        <c:auto val="1"/>
        <c:lblAlgn val="ctr"/>
        <c:lblOffset val="100"/>
        <c:noMultiLvlLbl val="0"/>
      </c:catAx>
      <c:valAx>
        <c:axId val="-18103019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10296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14.png"/><Relationship Id="rId1" Type="http://schemas.openxmlformats.org/officeDocument/2006/relationships/image" Target="../media/image13.jpeg"/><Relationship Id="rId6" Type="http://schemas.openxmlformats.org/officeDocument/2006/relationships/image" Target="../media/image18.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9.jpeg"/><Relationship Id="rId13" Type="http://schemas.openxmlformats.org/officeDocument/2006/relationships/image" Target="../media/image34.jpeg"/><Relationship Id="rId3" Type="http://schemas.openxmlformats.org/officeDocument/2006/relationships/image" Target="../media/image24.jpeg"/><Relationship Id="rId7" Type="http://schemas.openxmlformats.org/officeDocument/2006/relationships/image" Target="../media/image28.jpeg"/><Relationship Id="rId12" Type="http://schemas.openxmlformats.org/officeDocument/2006/relationships/image" Target="../media/image33.jpeg"/><Relationship Id="rId2" Type="http://schemas.openxmlformats.org/officeDocument/2006/relationships/image" Target="../media/image14.png"/><Relationship Id="rId1" Type="http://schemas.openxmlformats.org/officeDocument/2006/relationships/image" Target="../media/image23.jpeg"/><Relationship Id="rId6" Type="http://schemas.openxmlformats.org/officeDocument/2006/relationships/image" Target="../media/image27.jpeg"/><Relationship Id="rId11" Type="http://schemas.openxmlformats.org/officeDocument/2006/relationships/image" Target="../media/image32.jpeg"/><Relationship Id="rId5" Type="http://schemas.openxmlformats.org/officeDocument/2006/relationships/image" Target="../media/image26.jpeg"/><Relationship Id="rId10" Type="http://schemas.openxmlformats.org/officeDocument/2006/relationships/image" Target="../media/image31.jpeg"/><Relationship Id="rId4" Type="http://schemas.openxmlformats.org/officeDocument/2006/relationships/image" Target="../media/image25.jpeg"/><Relationship Id="rId9" Type="http://schemas.openxmlformats.org/officeDocument/2006/relationships/image" Target="../media/image30.jpeg"/><Relationship Id="rId14" Type="http://schemas.openxmlformats.org/officeDocument/2006/relationships/image" Target="../media/image3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1.jpeg"/><Relationship Id="rId13" Type="http://schemas.openxmlformats.org/officeDocument/2006/relationships/image" Target="../media/image46.jpeg"/><Relationship Id="rId18" Type="http://schemas.openxmlformats.org/officeDocument/2006/relationships/image" Target="../media/image51.jpeg"/><Relationship Id="rId3" Type="http://schemas.openxmlformats.org/officeDocument/2006/relationships/image" Target="../media/image36.jpeg"/><Relationship Id="rId7" Type="http://schemas.openxmlformats.org/officeDocument/2006/relationships/image" Target="../media/image40.jpeg"/><Relationship Id="rId12" Type="http://schemas.openxmlformats.org/officeDocument/2006/relationships/image" Target="../media/image45.jpeg"/><Relationship Id="rId17" Type="http://schemas.openxmlformats.org/officeDocument/2006/relationships/image" Target="../media/image50.jpeg"/><Relationship Id="rId2" Type="http://schemas.openxmlformats.org/officeDocument/2006/relationships/image" Target="../media/image14.png"/><Relationship Id="rId16" Type="http://schemas.openxmlformats.org/officeDocument/2006/relationships/image" Target="../media/image49.jpeg"/><Relationship Id="rId20" Type="http://schemas.openxmlformats.org/officeDocument/2006/relationships/image" Target="../media/image53.jpeg"/><Relationship Id="rId1" Type="http://schemas.openxmlformats.org/officeDocument/2006/relationships/image" Target="../media/image23.jpeg"/><Relationship Id="rId6" Type="http://schemas.openxmlformats.org/officeDocument/2006/relationships/image" Target="../media/image39.jpeg"/><Relationship Id="rId11" Type="http://schemas.openxmlformats.org/officeDocument/2006/relationships/image" Target="../media/image44.jpeg"/><Relationship Id="rId5" Type="http://schemas.openxmlformats.org/officeDocument/2006/relationships/image" Target="../media/image38.jpeg"/><Relationship Id="rId15" Type="http://schemas.openxmlformats.org/officeDocument/2006/relationships/image" Target="../media/image48.jpeg"/><Relationship Id="rId10" Type="http://schemas.openxmlformats.org/officeDocument/2006/relationships/image" Target="../media/image43.jpeg"/><Relationship Id="rId19" Type="http://schemas.openxmlformats.org/officeDocument/2006/relationships/image" Target="../media/image52.jpeg"/><Relationship Id="rId4" Type="http://schemas.openxmlformats.org/officeDocument/2006/relationships/image" Target="../media/image37.jpeg"/><Relationship Id="rId9" Type="http://schemas.openxmlformats.org/officeDocument/2006/relationships/image" Target="../media/image42.jpeg"/><Relationship Id="rId14" Type="http://schemas.openxmlformats.org/officeDocument/2006/relationships/image" Target="../media/image47.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4.jpeg"/><Relationship Id="rId18" Type="http://schemas.openxmlformats.org/officeDocument/2006/relationships/image" Target="../media/image69.jpeg"/><Relationship Id="rId26" Type="http://schemas.openxmlformats.org/officeDocument/2006/relationships/image" Target="../media/image77.jpeg"/><Relationship Id="rId39" Type="http://schemas.openxmlformats.org/officeDocument/2006/relationships/image" Target="../media/image90.jpeg"/><Relationship Id="rId3" Type="http://schemas.openxmlformats.org/officeDocument/2006/relationships/image" Target="../media/image54.jpeg"/><Relationship Id="rId21" Type="http://schemas.openxmlformats.org/officeDocument/2006/relationships/image" Target="../media/image72.jpeg"/><Relationship Id="rId34" Type="http://schemas.openxmlformats.org/officeDocument/2006/relationships/image" Target="../media/image85.jpeg"/><Relationship Id="rId42" Type="http://schemas.openxmlformats.org/officeDocument/2006/relationships/image" Target="../media/image93.jpeg"/><Relationship Id="rId47" Type="http://schemas.openxmlformats.org/officeDocument/2006/relationships/image" Target="../media/image98.jpeg"/><Relationship Id="rId50" Type="http://schemas.openxmlformats.org/officeDocument/2006/relationships/image" Target="../media/image101.jpeg"/><Relationship Id="rId7" Type="http://schemas.openxmlformats.org/officeDocument/2006/relationships/image" Target="../media/image58.jpeg"/><Relationship Id="rId12" Type="http://schemas.openxmlformats.org/officeDocument/2006/relationships/image" Target="../media/image63.jpeg"/><Relationship Id="rId17" Type="http://schemas.openxmlformats.org/officeDocument/2006/relationships/image" Target="../media/image68.jpeg"/><Relationship Id="rId25" Type="http://schemas.openxmlformats.org/officeDocument/2006/relationships/image" Target="../media/image76.jpeg"/><Relationship Id="rId33" Type="http://schemas.openxmlformats.org/officeDocument/2006/relationships/image" Target="../media/image84.jpeg"/><Relationship Id="rId38" Type="http://schemas.openxmlformats.org/officeDocument/2006/relationships/image" Target="../media/image89.jpeg"/><Relationship Id="rId46" Type="http://schemas.openxmlformats.org/officeDocument/2006/relationships/image" Target="../media/image97.jpeg"/><Relationship Id="rId2" Type="http://schemas.openxmlformats.org/officeDocument/2006/relationships/image" Target="../media/image14.png"/><Relationship Id="rId16" Type="http://schemas.openxmlformats.org/officeDocument/2006/relationships/image" Target="../media/image67.jpeg"/><Relationship Id="rId20" Type="http://schemas.openxmlformats.org/officeDocument/2006/relationships/image" Target="../media/image71.jpeg"/><Relationship Id="rId29" Type="http://schemas.openxmlformats.org/officeDocument/2006/relationships/image" Target="../media/image80.jpeg"/><Relationship Id="rId41" Type="http://schemas.openxmlformats.org/officeDocument/2006/relationships/image" Target="../media/image92.jpeg"/><Relationship Id="rId54" Type="http://schemas.openxmlformats.org/officeDocument/2006/relationships/image" Target="../media/image105.jpeg"/><Relationship Id="rId1" Type="http://schemas.openxmlformats.org/officeDocument/2006/relationships/image" Target="../media/image23.jpeg"/><Relationship Id="rId6" Type="http://schemas.openxmlformats.org/officeDocument/2006/relationships/image" Target="../media/image57.jpeg"/><Relationship Id="rId11" Type="http://schemas.openxmlformats.org/officeDocument/2006/relationships/image" Target="../media/image62.jpeg"/><Relationship Id="rId24" Type="http://schemas.openxmlformats.org/officeDocument/2006/relationships/image" Target="../media/image75.jpeg"/><Relationship Id="rId32" Type="http://schemas.openxmlformats.org/officeDocument/2006/relationships/image" Target="../media/image83.jpeg"/><Relationship Id="rId37" Type="http://schemas.openxmlformats.org/officeDocument/2006/relationships/image" Target="../media/image88.jpeg"/><Relationship Id="rId40" Type="http://schemas.openxmlformats.org/officeDocument/2006/relationships/image" Target="../media/image91.jpeg"/><Relationship Id="rId45" Type="http://schemas.openxmlformats.org/officeDocument/2006/relationships/image" Target="../media/image96.jpeg"/><Relationship Id="rId53" Type="http://schemas.openxmlformats.org/officeDocument/2006/relationships/image" Target="../media/image104.jpeg"/><Relationship Id="rId5" Type="http://schemas.openxmlformats.org/officeDocument/2006/relationships/image" Target="../media/image56.jpeg"/><Relationship Id="rId15" Type="http://schemas.openxmlformats.org/officeDocument/2006/relationships/image" Target="../media/image66.jpeg"/><Relationship Id="rId23" Type="http://schemas.openxmlformats.org/officeDocument/2006/relationships/image" Target="../media/image74.jpeg"/><Relationship Id="rId28" Type="http://schemas.openxmlformats.org/officeDocument/2006/relationships/image" Target="../media/image79.jpeg"/><Relationship Id="rId36" Type="http://schemas.openxmlformats.org/officeDocument/2006/relationships/image" Target="../media/image87.jpeg"/><Relationship Id="rId49" Type="http://schemas.openxmlformats.org/officeDocument/2006/relationships/image" Target="../media/image100.jpeg"/><Relationship Id="rId10" Type="http://schemas.openxmlformats.org/officeDocument/2006/relationships/image" Target="../media/image61.jpeg"/><Relationship Id="rId19" Type="http://schemas.openxmlformats.org/officeDocument/2006/relationships/image" Target="../media/image70.jpeg"/><Relationship Id="rId31" Type="http://schemas.openxmlformats.org/officeDocument/2006/relationships/image" Target="../media/image82.jpeg"/><Relationship Id="rId44" Type="http://schemas.openxmlformats.org/officeDocument/2006/relationships/image" Target="../media/image95.jpeg"/><Relationship Id="rId52" Type="http://schemas.openxmlformats.org/officeDocument/2006/relationships/image" Target="../media/image103.jpeg"/><Relationship Id="rId4" Type="http://schemas.openxmlformats.org/officeDocument/2006/relationships/image" Target="../media/image55.jpeg"/><Relationship Id="rId9" Type="http://schemas.openxmlformats.org/officeDocument/2006/relationships/image" Target="../media/image60.jpeg"/><Relationship Id="rId14" Type="http://schemas.openxmlformats.org/officeDocument/2006/relationships/image" Target="../media/image65.jpeg"/><Relationship Id="rId22" Type="http://schemas.openxmlformats.org/officeDocument/2006/relationships/image" Target="../media/image73.jpeg"/><Relationship Id="rId27" Type="http://schemas.openxmlformats.org/officeDocument/2006/relationships/image" Target="../media/image78.jpeg"/><Relationship Id="rId30" Type="http://schemas.openxmlformats.org/officeDocument/2006/relationships/image" Target="../media/image81.jpeg"/><Relationship Id="rId35" Type="http://schemas.openxmlformats.org/officeDocument/2006/relationships/image" Target="../media/image86.emf"/><Relationship Id="rId43" Type="http://schemas.openxmlformats.org/officeDocument/2006/relationships/image" Target="../media/image94.jpeg"/><Relationship Id="rId48" Type="http://schemas.openxmlformats.org/officeDocument/2006/relationships/image" Target="../media/image99.jpeg"/><Relationship Id="rId8" Type="http://schemas.openxmlformats.org/officeDocument/2006/relationships/image" Target="../media/image59.jpeg"/><Relationship Id="rId51" Type="http://schemas.openxmlformats.org/officeDocument/2006/relationships/image" Target="../media/image10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2.jpeg"/><Relationship Id="rId13" Type="http://schemas.openxmlformats.org/officeDocument/2006/relationships/image" Target="../media/image117.jpeg"/><Relationship Id="rId3" Type="http://schemas.openxmlformats.org/officeDocument/2006/relationships/image" Target="../media/image107.jpeg"/><Relationship Id="rId7" Type="http://schemas.openxmlformats.org/officeDocument/2006/relationships/image" Target="../media/image111.jpeg"/><Relationship Id="rId12" Type="http://schemas.openxmlformats.org/officeDocument/2006/relationships/image" Target="../media/image116.jpeg"/><Relationship Id="rId2" Type="http://schemas.openxmlformats.org/officeDocument/2006/relationships/image" Target="../media/image106.png"/><Relationship Id="rId1" Type="http://schemas.openxmlformats.org/officeDocument/2006/relationships/image" Target="../media/image23.jpeg"/><Relationship Id="rId6" Type="http://schemas.openxmlformats.org/officeDocument/2006/relationships/image" Target="../media/image110.jpeg"/><Relationship Id="rId11" Type="http://schemas.openxmlformats.org/officeDocument/2006/relationships/image" Target="../media/image115.jpeg"/><Relationship Id="rId5" Type="http://schemas.openxmlformats.org/officeDocument/2006/relationships/image" Target="../media/image109.jpeg"/><Relationship Id="rId15" Type="http://schemas.openxmlformats.org/officeDocument/2006/relationships/image" Target="../media/image119.jpeg"/><Relationship Id="rId10" Type="http://schemas.openxmlformats.org/officeDocument/2006/relationships/image" Target="../media/image114.jpeg"/><Relationship Id="rId4" Type="http://schemas.openxmlformats.org/officeDocument/2006/relationships/image" Target="../media/image108.jpeg"/><Relationship Id="rId9" Type="http://schemas.openxmlformats.org/officeDocument/2006/relationships/image" Target="../media/image113.jpeg"/><Relationship Id="rId14" Type="http://schemas.openxmlformats.org/officeDocument/2006/relationships/image" Target="../media/image118.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30.jpeg"/><Relationship Id="rId18" Type="http://schemas.openxmlformats.org/officeDocument/2006/relationships/image" Target="../media/image135.jpeg"/><Relationship Id="rId26" Type="http://schemas.openxmlformats.org/officeDocument/2006/relationships/image" Target="../media/image143.jpeg"/><Relationship Id="rId39" Type="http://schemas.openxmlformats.org/officeDocument/2006/relationships/image" Target="../media/image156.jpeg"/><Relationship Id="rId21" Type="http://schemas.openxmlformats.org/officeDocument/2006/relationships/image" Target="../media/image138.jpeg"/><Relationship Id="rId34" Type="http://schemas.openxmlformats.org/officeDocument/2006/relationships/image" Target="../media/image151.jpeg"/><Relationship Id="rId42" Type="http://schemas.openxmlformats.org/officeDocument/2006/relationships/image" Target="../media/image159.jpeg"/><Relationship Id="rId47" Type="http://schemas.openxmlformats.org/officeDocument/2006/relationships/image" Target="../media/image164.jpeg"/><Relationship Id="rId50" Type="http://schemas.openxmlformats.org/officeDocument/2006/relationships/image" Target="../media/image167.jpeg"/><Relationship Id="rId55" Type="http://schemas.openxmlformats.org/officeDocument/2006/relationships/image" Target="../media/image172.jpeg"/><Relationship Id="rId63" Type="http://schemas.openxmlformats.org/officeDocument/2006/relationships/image" Target="../media/image180.jpeg"/><Relationship Id="rId7" Type="http://schemas.openxmlformats.org/officeDocument/2006/relationships/image" Target="../media/image124.jpeg"/><Relationship Id="rId2" Type="http://schemas.openxmlformats.org/officeDocument/2006/relationships/image" Target="../media/image106.png"/><Relationship Id="rId16" Type="http://schemas.openxmlformats.org/officeDocument/2006/relationships/image" Target="../media/image133.jpeg"/><Relationship Id="rId20" Type="http://schemas.openxmlformats.org/officeDocument/2006/relationships/image" Target="../media/image137.jpeg"/><Relationship Id="rId29" Type="http://schemas.openxmlformats.org/officeDocument/2006/relationships/image" Target="../media/image146.jpeg"/><Relationship Id="rId41" Type="http://schemas.openxmlformats.org/officeDocument/2006/relationships/image" Target="../media/image158.jpeg"/><Relationship Id="rId54" Type="http://schemas.openxmlformats.org/officeDocument/2006/relationships/image" Target="../media/image171.jpeg"/><Relationship Id="rId62" Type="http://schemas.openxmlformats.org/officeDocument/2006/relationships/image" Target="../media/image179.jpeg"/><Relationship Id="rId1" Type="http://schemas.openxmlformats.org/officeDocument/2006/relationships/image" Target="../media/image13.jpeg"/><Relationship Id="rId6" Type="http://schemas.openxmlformats.org/officeDocument/2006/relationships/image" Target="../media/image123.jpeg"/><Relationship Id="rId11" Type="http://schemas.openxmlformats.org/officeDocument/2006/relationships/image" Target="../media/image128.jpeg"/><Relationship Id="rId24" Type="http://schemas.openxmlformats.org/officeDocument/2006/relationships/image" Target="../media/image141.jpeg"/><Relationship Id="rId32" Type="http://schemas.openxmlformats.org/officeDocument/2006/relationships/image" Target="../media/image149.jpeg"/><Relationship Id="rId37" Type="http://schemas.openxmlformats.org/officeDocument/2006/relationships/image" Target="../media/image154.jpeg"/><Relationship Id="rId40" Type="http://schemas.openxmlformats.org/officeDocument/2006/relationships/image" Target="../media/image157.jpeg"/><Relationship Id="rId45" Type="http://schemas.openxmlformats.org/officeDocument/2006/relationships/image" Target="../media/image162.jpeg"/><Relationship Id="rId53" Type="http://schemas.openxmlformats.org/officeDocument/2006/relationships/image" Target="../media/image170.jpeg"/><Relationship Id="rId58" Type="http://schemas.openxmlformats.org/officeDocument/2006/relationships/image" Target="../media/image175.jpeg"/><Relationship Id="rId5" Type="http://schemas.openxmlformats.org/officeDocument/2006/relationships/image" Target="../media/image122.jpeg"/><Relationship Id="rId15" Type="http://schemas.openxmlformats.org/officeDocument/2006/relationships/image" Target="../media/image132.jpeg"/><Relationship Id="rId23" Type="http://schemas.openxmlformats.org/officeDocument/2006/relationships/image" Target="../media/image140.jpeg"/><Relationship Id="rId28" Type="http://schemas.openxmlformats.org/officeDocument/2006/relationships/image" Target="../media/image145.jpeg"/><Relationship Id="rId36" Type="http://schemas.openxmlformats.org/officeDocument/2006/relationships/image" Target="../media/image153.jpeg"/><Relationship Id="rId49" Type="http://schemas.openxmlformats.org/officeDocument/2006/relationships/image" Target="../media/image166.jpeg"/><Relationship Id="rId57" Type="http://schemas.openxmlformats.org/officeDocument/2006/relationships/image" Target="../media/image174.jpeg"/><Relationship Id="rId61" Type="http://schemas.openxmlformats.org/officeDocument/2006/relationships/image" Target="../media/image178.jpeg"/><Relationship Id="rId10" Type="http://schemas.openxmlformats.org/officeDocument/2006/relationships/image" Target="../media/image127.jpeg"/><Relationship Id="rId19" Type="http://schemas.openxmlformats.org/officeDocument/2006/relationships/image" Target="../media/image136.jpeg"/><Relationship Id="rId31" Type="http://schemas.openxmlformats.org/officeDocument/2006/relationships/image" Target="../media/image148.jpeg"/><Relationship Id="rId44" Type="http://schemas.openxmlformats.org/officeDocument/2006/relationships/image" Target="../media/image161.jpeg"/><Relationship Id="rId52" Type="http://schemas.openxmlformats.org/officeDocument/2006/relationships/image" Target="../media/image169.jpeg"/><Relationship Id="rId60" Type="http://schemas.openxmlformats.org/officeDocument/2006/relationships/image" Target="../media/image177.jpeg"/><Relationship Id="rId65" Type="http://schemas.openxmlformats.org/officeDocument/2006/relationships/image" Target="../media/image182.jpeg"/><Relationship Id="rId4" Type="http://schemas.openxmlformats.org/officeDocument/2006/relationships/image" Target="../media/image121.jpeg"/><Relationship Id="rId9" Type="http://schemas.openxmlformats.org/officeDocument/2006/relationships/image" Target="../media/image126.jpeg"/><Relationship Id="rId14" Type="http://schemas.openxmlformats.org/officeDocument/2006/relationships/image" Target="../media/image131.jpeg"/><Relationship Id="rId22" Type="http://schemas.openxmlformats.org/officeDocument/2006/relationships/image" Target="../media/image139.jpeg"/><Relationship Id="rId27" Type="http://schemas.openxmlformats.org/officeDocument/2006/relationships/image" Target="../media/image144.jpeg"/><Relationship Id="rId30" Type="http://schemas.openxmlformats.org/officeDocument/2006/relationships/image" Target="../media/image147.jpeg"/><Relationship Id="rId35" Type="http://schemas.openxmlformats.org/officeDocument/2006/relationships/image" Target="../media/image152.jpeg"/><Relationship Id="rId43" Type="http://schemas.openxmlformats.org/officeDocument/2006/relationships/image" Target="../media/image160.jpeg"/><Relationship Id="rId48" Type="http://schemas.openxmlformats.org/officeDocument/2006/relationships/image" Target="../media/image165.jpeg"/><Relationship Id="rId56" Type="http://schemas.openxmlformats.org/officeDocument/2006/relationships/image" Target="../media/image173.jpeg"/><Relationship Id="rId64" Type="http://schemas.openxmlformats.org/officeDocument/2006/relationships/image" Target="../media/image181.jpeg"/><Relationship Id="rId8" Type="http://schemas.openxmlformats.org/officeDocument/2006/relationships/image" Target="../media/image125.jpeg"/><Relationship Id="rId51" Type="http://schemas.openxmlformats.org/officeDocument/2006/relationships/image" Target="../media/image168.jpeg"/><Relationship Id="rId3" Type="http://schemas.openxmlformats.org/officeDocument/2006/relationships/image" Target="../media/image120.jpeg"/><Relationship Id="rId12" Type="http://schemas.openxmlformats.org/officeDocument/2006/relationships/image" Target="../media/image129.jpeg"/><Relationship Id="rId17" Type="http://schemas.openxmlformats.org/officeDocument/2006/relationships/image" Target="../media/image134.jpeg"/><Relationship Id="rId25" Type="http://schemas.openxmlformats.org/officeDocument/2006/relationships/image" Target="../media/image142.jpeg"/><Relationship Id="rId33" Type="http://schemas.openxmlformats.org/officeDocument/2006/relationships/image" Target="../media/image150.jpeg"/><Relationship Id="rId38" Type="http://schemas.openxmlformats.org/officeDocument/2006/relationships/image" Target="../media/image155.jpeg"/><Relationship Id="rId46" Type="http://schemas.openxmlformats.org/officeDocument/2006/relationships/image" Target="../media/image163.jpeg"/><Relationship Id="rId59" Type="http://schemas.openxmlformats.org/officeDocument/2006/relationships/image" Target="../media/image176.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237</xdr:row>
      <xdr:rowOff>0</xdr:rowOff>
    </xdr:from>
    <xdr:to>
      <xdr:col>19</xdr:col>
      <xdr:colOff>1142999</xdr:colOff>
      <xdr:row>245</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147</xdr:row>
      <xdr:rowOff>44223</xdr:rowOff>
    </xdr:from>
    <xdr:to>
      <xdr:col>19</xdr:col>
      <xdr:colOff>1143000</xdr:colOff>
      <xdr:row>154</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196</xdr:row>
      <xdr:rowOff>83127</xdr:rowOff>
    </xdr:from>
    <xdr:to>
      <xdr:col>19</xdr:col>
      <xdr:colOff>1166812</xdr:colOff>
      <xdr:row>202</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252</xdr:row>
      <xdr:rowOff>23813</xdr:rowOff>
    </xdr:from>
    <xdr:to>
      <xdr:col>19</xdr:col>
      <xdr:colOff>1095376</xdr:colOff>
      <xdr:row>259</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272</xdr:row>
      <xdr:rowOff>0</xdr:rowOff>
    </xdr:from>
    <xdr:to>
      <xdr:col>19</xdr:col>
      <xdr:colOff>1131094</xdr:colOff>
      <xdr:row>279</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132</xdr:row>
      <xdr:rowOff>269875</xdr:rowOff>
    </xdr:from>
    <xdr:to>
      <xdr:col>19</xdr:col>
      <xdr:colOff>1188736</xdr:colOff>
      <xdr:row>144</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594360</xdr:colOff>
      <xdr:row>379</xdr:row>
      <xdr:rowOff>167640</xdr:rowOff>
    </xdr:from>
    <xdr:to>
      <xdr:col>17</xdr:col>
      <xdr:colOff>22860</xdr:colOff>
      <xdr:row>379</xdr:row>
      <xdr:rowOff>5013960</xdr:rowOff>
    </xdr:to>
    <xdr:pic>
      <xdr:nvPicPr>
        <xdr:cNvPr id="10" name="Imagen 9">
          <a:extLst>
            <a:ext uri="{FF2B5EF4-FFF2-40B4-BE49-F238E27FC236}">
              <a16:creationId xmlns:a16="http://schemas.microsoft.com/office/drawing/2014/main" id="{A4679FB4-4F24-447F-AC10-F0B432CE633C}"/>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5791200" y="511698240"/>
          <a:ext cx="9456420" cy="4846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244F150D-2CDF-4903-A9C7-8CCEFCCE5F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E299AC95-E02A-42B2-A352-0D72F532536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17195" y="230505"/>
          <a:ext cx="619125" cy="533400"/>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C103AF60-3950-43FA-A01D-04E993ED803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6375380" y="240030"/>
          <a:ext cx="750867" cy="514350"/>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FE9EC809-4CEC-4FF7-AD1E-1396EB79926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645039D9-9A4E-40CD-B7EE-DC747918ECE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C9089A10-B467-4802-8DD5-26FF0A90EB1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134350" y="375286"/>
          <a:ext cx="933450" cy="552450"/>
        </a:xfrm>
        <a:prstGeom prst="rect">
          <a:avLst/>
        </a:prstGeom>
      </xdr:spPr>
    </xdr:pic>
    <xdr:clientData/>
  </xdr:oneCellAnchor>
  <xdr:twoCellAnchor editAs="oneCell">
    <xdr:from>
      <xdr:col>1</xdr:col>
      <xdr:colOff>723511</xdr:colOff>
      <xdr:row>8</xdr:row>
      <xdr:rowOff>149312</xdr:rowOff>
    </xdr:from>
    <xdr:to>
      <xdr:col>6</xdr:col>
      <xdr:colOff>175632</xdr:colOff>
      <xdr:row>21</xdr:row>
      <xdr:rowOff>120812</xdr:rowOff>
    </xdr:to>
    <xdr:pic>
      <xdr:nvPicPr>
        <xdr:cNvPr id="4" name="Imagen 3">
          <a:extLst>
            <a:ext uri="{FF2B5EF4-FFF2-40B4-BE49-F238E27FC236}">
              <a16:creationId xmlns:a16="http://schemas.microsoft.com/office/drawing/2014/main" id="{2783E05A-C036-4937-93DE-CE52B186086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515991" y="2000972"/>
          <a:ext cx="3414521" cy="2348940"/>
        </a:xfrm>
        <a:prstGeom prst="rect">
          <a:avLst/>
        </a:prstGeom>
      </xdr:spPr>
    </xdr:pic>
    <xdr:clientData/>
  </xdr:twoCellAnchor>
  <xdr:twoCellAnchor editAs="oneCell">
    <xdr:from>
      <xdr:col>8</xdr:col>
      <xdr:colOff>141455</xdr:colOff>
      <xdr:row>8</xdr:row>
      <xdr:rowOff>163706</xdr:rowOff>
    </xdr:from>
    <xdr:to>
      <xdr:col>10</xdr:col>
      <xdr:colOff>379344</xdr:colOff>
      <xdr:row>21</xdr:row>
      <xdr:rowOff>36392</xdr:rowOff>
    </xdr:to>
    <xdr:pic>
      <xdr:nvPicPr>
        <xdr:cNvPr id="5" name="Imagen 4">
          <a:extLst>
            <a:ext uri="{FF2B5EF4-FFF2-40B4-BE49-F238E27FC236}">
              <a16:creationId xmlns:a16="http://schemas.microsoft.com/office/drawing/2014/main" id="{106290D7-6715-4CC3-9CF9-F72BF2A09EB4}"/>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481295" y="2015366"/>
          <a:ext cx="1822849" cy="2250126"/>
        </a:xfrm>
        <a:prstGeom prst="rect">
          <a:avLst/>
        </a:prstGeom>
      </xdr:spPr>
    </xdr:pic>
    <xdr:clientData/>
  </xdr:twoCellAnchor>
  <xdr:twoCellAnchor editAs="oneCell">
    <xdr:from>
      <xdr:col>7</xdr:col>
      <xdr:colOff>74798</xdr:colOff>
      <xdr:row>25</xdr:row>
      <xdr:rowOff>171076</xdr:rowOff>
    </xdr:from>
    <xdr:to>
      <xdr:col>11</xdr:col>
      <xdr:colOff>674798</xdr:colOff>
      <xdr:row>36</xdr:row>
      <xdr:rowOff>127576</xdr:rowOff>
    </xdr:to>
    <xdr:pic>
      <xdr:nvPicPr>
        <xdr:cNvPr id="6" name="Imagen 5">
          <a:extLst>
            <a:ext uri="{FF2B5EF4-FFF2-40B4-BE49-F238E27FC236}">
              <a16:creationId xmlns:a16="http://schemas.microsoft.com/office/drawing/2014/main" id="{C1459111-96C8-4CA7-A1A6-79AFA5ECA957}"/>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622158" y="5139316"/>
          <a:ext cx="3769920" cy="1968180"/>
        </a:xfrm>
        <a:prstGeom prst="rect">
          <a:avLst/>
        </a:prstGeom>
      </xdr:spPr>
    </xdr:pic>
    <xdr:clientData/>
  </xdr:twoCellAnchor>
  <xdr:twoCellAnchor editAs="oneCell">
    <xdr:from>
      <xdr:col>1</xdr:col>
      <xdr:colOff>647700</xdr:colOff>
      <xdr:row>24</xdr:row>
      <xdr:rowOff>66675</xdr:rowOff>
    </xdr:from>
    <xdr:to>
      <xdr:col>6</xdr:col>
      <xdr:colOff>197700</xdr:colOff>
      <xdr:row>37</xdr:row>
      <xdr:rowOff>110175</xdr:rowOff>
    </xdr:to>
    <xdr:pic>
      <xdr:nvPicPr>
        <xdr:cNvPr id="7" name="Imagen 6">
          <a:extLst>
            <a:ext uri="{FF2B5EF4-FFF2-40B4-BE49-F238E27FC236}">
              <a16:creationId xmlns:a16="http://schemas.microsoft.com/office/drawing/2014/main" id="{3D39E4B8-BED3-42CC-8F5C-CA0ADC858EF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440180" y="4852035"/>
          <a:ext cx="3512400" cy="24209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630891</xdr:colOff>
      <xdr:row>5</xdr:row>
      <xdr:rowOff>53788</xdr:rowOff>
    </xdr:from>
    <xdr:to>
      <xdr:col>5</xdr:col>
      <xdr:colOff>921039</xdr:colOff>
      <xdr:row>18</xdr:row>
      <xdr:rowOff>131690</xdr:rowOff>
    </xdr:to>
    <xdr:pic>
      <xdr:nvPicPr>
        <xdr:cNvPr id="10" name="3 Imagen">
          <a:extLst>
            <a:ext uri="{FF2B5EF4-FFF2-40B4-BE49-F238E27FC236}">
              <a16:creationId xmlns:a16="http://schemas.microsoft.com/office/drawing/2014/main" id="{A90E73B1-0B7E-4C59-A192-D702BF8C5C8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106020" y="1479176"/>
          <a:ext cx="3445725" cy="2426655"/>
        </a:xfrm>
        <a:prstGeom prst="rect">
          <a:avLst/>
        </a:prstGeom>
      </xdr:spPr>
    </xdr:pic>
    <xdr:clientData/>
  </xdr:twoCellAnchor>
  <xdr:twoCellAnchor editAs="oneCell">
    <xdr:from>
      <xdr:col>7</xdr:col>
      <xdr:colOff>370354</xdr:colOff>
      <xdr:row>5</xdr:row>
      <xdr:rowOff>72838</xdr:rowOff>
    </xdr:from>
    <xdr:to>
      <xdr:col>11</xdr:col>
      <xdr:colOff>156434</xdr:colOff>
      <xdr:row>18</xdr:row>
      <xdr:rowOff>152960</xdr:rowOff>
    </xdr:to>
    <xdr:pic>
      <xdr:nvPicPr>
        <xdr:cNvPr id="11" name="5 Imagen">
          <a:extLst>
            <a:ext uri="{FF2B5EF4-FFF2-40B4-BE49-F238E27FC236}">
              <a16:creationId xmlns:a16="http://schemas.microsoft.com/office/drawing/2014/main" id="{7DF2B436-C476-4ACA-BC9E-1E86B179083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372660" y="1498226"/>
          <a:ext cx="3434715" cy="2428875"/>
        </a:xfrm>
        <a:prstGeom prst="rect">
          <a:avLst/>
        </a:prstGeom>
      </xdr:spPr>
    </xdr:pic>
    <xdr:clientData/>
  </xdr:twoCellAnchor>
  <xdr:twoCellAnchor editAs="oneCell">
    <xdr:from>
      <xdr:col>1</xdr:col>
      <xdr:colOff>573741</xdr:colOff>
      <xdr:row>21</xdr:row>
      <xdr:rowOff>57598</xdr:rowOff>
    </xdr:from>
    <xdr:to>
      <xdr:col>5</xdr:col>
      <xdr:colOff>864309</xdr:colOff>
      <xdr:row>34</xdr:row>
      <xdr:rowOff>130100</xdr:rowOff>
    </xdr:to>
    <xdr:pic>
      <xdr:nvPicPr>
        <xdr:cNvPr id="12" name="9 Imagen">
          <a:extLst>
            <a:ext uri="{FF2B5EF4-FFF2-40B4-BE49-F238E27FC236}">
              <a16:creationId xmlns:a16="http://schemas.microsoft.com/office/drawing/2014/main" id="{5C115DB0-60D6-4353-8D69-1A54D75E7B1B}"/>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048870" y="4593739"/>
          <a:ext cx="3446145" cy="2421255"/>
        </a:xfrm>
        <a:prstGeom prst="rect">
          <a:avLst/>
        </a:prstGeom>
      </xdr:spPr>
    </xdr:pic>
    <xdr:clientData/>
  </xdr:twoCellAnchor>
  <xdr:twoCellAnchor editAs="oneCell">
    <xdr:from>
      <xdr:col>7</xdr:col>
      <xdr:colOff>426720</xdr:colOff>
      <xdr:row>21</xdr:row>
      <xdr:rowOff>79450</xdr:rowOff>
    </xdr:from>
    <xdr:to>
      <xdr:col>11</xdr:col>
      <xdr:colOff>197560</xdr:colOff>
      <xdr:row>34</xdr:row>
      <xdr:rowOff>151952</xdr:rowOff>
    </xdr:to>
    <xdr:pic>
      <xdr:nvPicPr>
        <xdr:cNvPr id="13" name="12 Imagen">
          <a:extLst>
            <a:ext uri="{FF2B5EF4-FFF2-40B4-BE49-F238E27FC236}">
              <a16:creationId xmlns:a16="http://schemas.microsoft.com/office/drawing/2014/main" id="{B74816E7-6768-4079-A78F-7A8EBB16863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429026" y="4615591"/>
          <a:ext cx="3419475" cy="2421255"/>
        </a:xfrm>
        <a:prstGeom prst="rect">
          <a:avLst/>
        </a:prstGeom>
      </xdr:spPr>
    </xdr:pic>
    <xdr:clientData/>
  </xdr:twoCellAnchor>
  <xdr:twoCellAnchor editAs="oneCell">
    <xdr:from>
      <xdr:col>1</xdr:col>
      <xdr:colOff>544708</xdr:colOff>
      <xdr:row>37</xdr:row>
      <xdr:rowOff>17930</xdr:rowOff>
    </xdr:from>
    <xdr:to>
      <xdr:col>5</xdr:col>
      <xdr:colOff>880179</xdr:colOff>
      <xdr:row>50</xdr:row>
      <xdr:rowOff>133177</xdr:rowOff>
    </xdr:to>
    <xdr:pic>
      <xdr:nvPicPr>
        <xdr:cNvPr id="16" name="Imagen 15">
          <a:extLst>
            <a:ext uri="{FF2B5EF4-FFF2-40B4-BE49-F238E27FC236}">
              <a16:creationId xmlns:a16="http://schemas.microsoft.com/office/drawing/2014/main" id="{2B1F523E-E875-471A-97E3-757EF08E64D9}"/>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019837" y="7673789"/>
          <a:ext cx="3491048" cy="2446070"/>
        </a:xfrm>
        <a:prstGeom prst="rect">
          <a:avLst/>
        </a:prstGeom>
      </xdr:spPr>
    </xdr:pic>
    <xdr:clientData/>
  </xdr:twoCellAnchor>
  <xdr:twoCellAnchor editAs="oneCell">
    <xdr:from>
      <xdr:col>7</xdr:col>
      <xdr:colOff>287714</xdr:colOff>
      <xdr:row>37</xdr:row>
      <xdr:rowOff>44519</xdr:rowOff>
    </xdr:from>
    <xdr:to>
      <xdr:col>11</xdr:col>
      <xdr:colOff>127456</xdr:colOff>
      <xdr:row>50</xdr:row>
      <xdr:rowOff>159766</xdr:rowOff>
    </xdr:to>
    <xdr:pic>
      <xdr:nvPicPr>
        <xdr:cNvPr id="17" name="Imagen 16">
          <a:extLst>
            <a:ext uri="{FF2B5EF4-FFF2-40B4-BE49-F238E27FC236}">
              <a16:creationId xmlns:a16="http://schemas.microsoft.com/office/drawing/2014/main" id="{D2057E1E-8CCD-435C-A88F-973D9B9D19F3}"/>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290020" y="7700378"/>
          <a:ext cx="3488377" cy="2446070"/>
        </a:xfrm>
        <a:prstGeom prst="rect">
          <a:avLst/>
        </a:prstGeom>
      </xdr:spPr>
    </xdr:pic>
    <xdr:clientData/>
  </xdr:twoCellAnchor>
  <xdr:twoCellAnchor editAs="oneCell">
    <xdr:from>
      <xdr:col>1</xdr:col>
      <xdr:colOff>537883</xdr:colOff>
      <xdr:row>53</xdr:row>
      <xdr:rowOff>36777</xdr:rowOff>
    </xdr:from>
    <xdr:to>
      <xdr:col>5</xdr:col>
      <xdr:colOff>873354</xdr:colOff>
      <xdr:row>66</xdr:row>
      <xdr:rowOff>152024</xdr:rowOff>
    </xdr:to>
    <xdr:pic>
      <xdr:nvPicPr>
        <xdr:cNvPr id="18" name="Imagen 17">
          <a:extLst>
            <a:ext uri="{FF2B5EF4-FFF2-40B4-BE49-F238E27FC236}">
              <a16:creationId xmlns:a16="http://schemas.microsoft.com/office/drawing/2014/main" id="{DCDC425E-626F-46F7-B427-3C277E43ED89}"/>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013012" y="10588236"/>
          <a:ext cx="3491048" cy="2446070"/>
        </a:xfrm>
        <a:prstGeom prst="rect">
          <a:avLst/>
        </a:prstGeom>
      </xdr:spPr>
    </xdr:pic>
    <xdr:clientData/>
  </xdr:twoCellAnchor>
  <xdr:twoCellAnchor editAs="oneCell">
    <xdr:from>
      <xdr:col>7</xdr:col>
      <xdr:colOff>361265</xdr:colOff>
      <xdr:row>53</xdr:row>
      <xdr:rowOff>44519</xdr:rowOff>
    </xdr:from>
    <xdr:to>
      <xdr:col>11</xdr:col>
      <xdr:colOff>201007</xdr:colOff>
      <xdr:row>66</xdr:row>
      <xdr:rowOff>159766</xdr:rowOff>
    </xdr:to>
    <xdr:pic>
      <xdr:nvPicPr>
        <xdr:cNvPr id="19" name="Imagen 18">
          <a:extLst>
            <a:ext uri="{FF2B5EF4-FFF2-40B4-BE49-F238E27FC236}">
              <a16:creationId xmlns:a16="http://schemas.microsoft.com/office/drawing/2014/main" id="{17362FA2-CC2D-43E8-A7CA-42E4DD706ACA}"/>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63571" y="10595978"/>
          <a:ext cx="3488377" cy="244607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60CBD4-B104-4CE8-987C-BF2527F3702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F0C9EC9-89BB-480B-B041-C1489CECA55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7</xdr:col>
      <xdr:colOff>147500</xdr:colOff>
      <xdr:row>39</xdr:row>
      <xdr:rowOff>33469</xdr:rowOff>
    </xdr:from>
    <xdr:ext cx="4376875" cy="2557331"/>
    <xdr:pic>
      <xdr:nvPicPr>
        <xdr:cNvPr id="4" name="Imagen 3">
          <a:extLst>
            <a:ext uri="{FF2B5EF4-FFF2-40B4-BE49-F238E27FC236}">
              <a16:creationId xmlns:a16="http://schemas.microsoft.com/office/drawing/2014/main" id="{9136A6D5-8E3B-47D9-BDA1-666C5898BC34}"/>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4292780" y="8560249"/>
          <a:ext cx="4376875" cy="2557331"/>
        </a:xfrm>
        <a:prstGeom prst="rect">
          <a:avLst/>
        </a:prstGeom>
      </xdr:spPr>
    </xdr:pic>
    <xdr:clientData/>
  </xdr:oneCellAnchor>
  <xdr:oneCellAnchor>
    <xdr:from>
      <xdr:col>1</xdr:col>
      <xdr:colOff>122661</xdr:colOff>
      <xdr:row>39</xdr:row>
      <xdr:rowOff>57150</xdr:rowOff>
    </xdr:from>
    <xdr:ext cx="3573039" cy="2543175"/>
    <xdr:pic>
      <xdr:nvPicPr>
        <xdr:cNvPr id="5" name="Imagen 4">
          <a:extLst>
            <a:ext uri="{FF2B5EF4-FFF2-40B4-BE49-F238E27FC236}">
              <a16:creationId xmlns:a16="http://schemas.microsoft.com/office/drawing/2014/main" id="{3D090D3B-1F53-462F-80E2-044B5D787E4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9361" y="8583930"/>
          <a:ext cx="3573039" cy="2543175"/>
        </a:xfrm>
        <a:prstGeom prst="rect">
          <a:avLst/>
        </a:prstGeom>
      </xdr:spPr>
    </xdr:pic>
    <xdr:clientData/>
  </xdr:oneCellAnchor>
  <xdr:oneCellAnchor>
    <xdr:from>
      <xdr:col>7</xdr:col>
      <xdr:colOff>110626</xdr:colOff>
      <xdr:row>22</xdr:row>
      <xdr:rowOff>38102</xdr:rowOff>
    </xdr:from>
    <xdr:ext cx="4451849" cy="2552698"/>
    <xdr:pic>
      <xdr:nvPicPr>
        <xdr:cNvPr id="6" name="Imagen 5">
          <a:extLst>
            <a:ext uri="{FF2B5EF4-FFF2-40B4-BE49-F238E27FC236}">
              <a16:creationId xmlns:a16="http://schemas.microsoft.com/office/drawing/2014/main" id="{1AAEA4D1-CF8A-4D13-BFB4-A01C71B62E11}"/>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255906" y="5021582"/>
          <a:ext cx="4451849" cy="2552698"/>
        </a:xfrm>
        <a:prstGeom prst="rect">
          <a:avLst/>
        </a:prstGeom>
      </xdr:spPr>
    </xdr:pic>
    <xdr:clientData/>
  </xdr:oneCellAnchor>
  <xdr:oneCellAnchor>
    <xdr:from>
      <xdr:col>7</xdr:col>
      <xdr:colOff>123826</xdr:colOff>
      <xdr:row>6</xdr:row>
      <xdr:rowOff>84539</xdr:rowOff>
    </xdr:from>
    <xdr:ext cx="4448174" cy="2496736"/>
    <xdr:pic>
      <xdr:nvPicPr>
        <xdr:cNvPr id="7" name="Imagen 6">
          <a:extLst>
            <a:ext uri="{FF2B5EF4-FFF2-40B4-BE49-F238E27FC236}">
              <a16:creationId xmlns:a16="http://schemas.microsoft.com/office/drawing/2014/main" id="{41310169-00EC-4996-BEF3-0D82CBAD08F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269106" y="1821899"/>
          <a:ext cx="4448174" cy="2496736"/>
        </a:xfrm>
        <a:prstGeom prst="rect">
          <a:avLst/>
        </a:prstGeom>
      </xdr:spPr>
    </xdr:pic>
    <xdr:clientData/>
  </xdr:oneCellAnchor>
  <xdr:oneCellAnchor>
    <xdr:from>
      <xdr:col>7</xdr:col>
      <xdr:colOff>98425</xdr:colOff>
      <xdr:row>55</xdr:row>
      <xdr:rowOff>85726</xdr:rowOff>
    </xdr:from>
    <xdr:ext cx="4483100" cy="2524124"/>
    <xdr:pic>
      <xdr:nvPicPr>
        <xdr:cNvPr id="8" name="Imagen 7">
          <a:extLst>
            <a:ext uri="{FF2B5EF4-FFF2-40B4-BE49-F238E27FC236}">
              <a16:creationId xmlns:a16="http://schemas.microsoft.com/office/drawing/2014/main" id="{F6CEF1AD-5B15-468D-9F8E-76B7FCC13588}"/>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243705" y="11828146"/>
          <a:ext cx="4483100" cy="2524124"/>
        </a:xfrm>
        <a:prstGeom prst="rect">
          <a:avLst/>
        </a:prstGeom>
      </xdr:spPr>
    </xdr:pic>
    <xdr:clientData/>
  </xdr:oneCellAnchor>
  <xdr:twoCellAnchor editAs="oneCell">
    <xdr:from>
      <xdr:col>1</xdr:col>
      <xdr:colOff>107654</xdr:colOff>
      <xdr:row>22</xdr:row>
      <xdr:rowOff>72631</xdr:rowOff>
    </xdr:from>
    <xdr:to>
      <xdr:col>6</xdr:col>
      <xdr:colOff>552450</xdr:colOff>
      <xdr:row>35</xdr:row>
      <xdr:rowOff>95250</xdr:rowOff>
    </xdr:to>
    <xdr:pic>
      <xdr:nvPicPr>
        <xdr:cNvPr id="9" name="Imagen 8">
          <a:extLst>
            <a:ext uri="{FF2B5EF4-FFF2-40B4-BE49-F238E27FC236}">
              <a16:creationId xmlns:a16="http://schemas.microsoft.com/office/drawing/2014/main" id="{DE148833-C88D-4B4B-B969-D7070B26F83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74354" y="5056111"/>
          <a:ext cx="3637576" cy="2415299"/>
        </a:xfrm>
        <a:prstGeom prst="rect">
          <a:avLst/>
        </a:prstGeom>
      </xdr:spPr>
    </xdr:pic>
    <xdr:clientData/>
  </xdr:twoCellAnchor>
  <xdr:twoCellAnchor editAs="oneCell">
    <xdr:from>
      <xdr:col>1</xdr:col>
      <xdr:colOff>97559</xdr:colOff>
      <xdr:row>55</xdr:row>
      <xdr:rowOff>114300</xdr:rowOff>
    </xdr:from>
    <xdr:to>
      <xdr:col>6</xdr:col>
      <xdr:colOff>600075</xdr:colOff>
      <xdr:row>68</xdr:row>
      <xdr:rowOff>114299</xdr:rowOff>
    </xdr:to>
    <xdr:pic>
      <xdr:nvPicPr>
        <xdr:cNvPr id="10" name="Imagen 9">
          <a:extLst>
            <a:ext uri="{FF2B5EF4-FFF2-40B4-BE49-F238E27FC236}">
              <a16:creationId xmlns:a16="http://schemas.microsoft.com/office/drawing/2014/main" id="{1B3428E7-33BC-4202-A110-BDA654C3FE4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64259" y="11856720"/>
          <a:ext cx="3695296" cy="2476499"/>
        </a:xfrm>
        <a:prstGeom prst="rect">
          <a:avLst/>
        </a:prstGeom>
      </xdr:spPr>
    </xdr:pic>
    <xdr:clientData/>
  </xdr:twoCellAnchor>
  <xdr:twoCellAnchor editAs="oneCell">
    <xdr:from>
      <xdr:col>7</xdr:col>
      <xdr:colOff>110214</xdr:colOff>
      <xdr:row>72</xdr:row>
      <xdr:rowOff>74836</xdr:rowOff>
    </xdr:from>
    <xdr:to>
      <xdr:col>11</xdr:col>
      <xdr:colOff>561974</xdr:colOff>
      <xdr:row>85</xdr:row>
      <xdr:rowOff>133350</xdr:rowOff>
    </xdr:to>
    <xdr:pic>
      <xdr:nvPicPr>
        <xdr:cNvPr id="11" name="Imagen 10">
          <a:extLst>
            <a:ext uri="{FF2B5EF4-FFF2-40B4-BE49-F238E27FC236}">
              <a16:creationId xmlns:a16="http://schemas.microsoft.com/office/drawing/2014/main" id="{BA92C969-917A-41FA-AE36-6E5700E375BA}"/>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255494" y="15421516"/>
          <a:ext cx="4589420" cy="2435954"/>
        </a:xfrm>
        <a:prstGeom prst="rect">
          <a:avLst/>
        </a:prstGeom>
      </xdr:spPr>
    </xdr:pic>
    <xdr:clientData/>
  </xdr:twoCellAnchor>
  <xdr:twoCellAnchor editAs="oneCell">
    <xdr:from>
      <xdr:col>1</xdr:col>
      <xdr:colOff>95768</xdr:colOff>
      <xdr:row>88</xdr:row>
      <xdr:rowOff>85725</xdr:rowOff>
    </xdr:from>
    <xdr:to>
      <xdr:col>6</xdr:col>
      <xdr:colOff>590549</xdr:colOff>
      <xdr:row>101</xdr:row>
      <xdr:rowOff>127091</xdr:rowOff>
    </xdr:to>
    <xdr:pic>
      <xdr:nvPicPr>
        <xdr:cNvPr id="12" name="Imagen 11">
          <a:extLst>
            <a:ext uri="{FF2B5EF4-FFF2-40B4-BE49-F238E27FC236}">
              <a16:creationId xmlns:a16="http://schemas.microsoft.com/office/drawing/2014/main" id="{BE9C648B-F9D4-455C-80DB-D9DC9A96F7C3}"/>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62468" y="18579465"/>
          <a:ext cx="3687561" cy="2418806"/>
        </a:xfrm>
        <a:prstGeom prst="rect">
          <a:avLst/>
        </a:prstGeom>
      </xdr:spPr>
    </xdr:pic>
    <xdr:clientData/>
  </xdr:twoCellAnchor>
  <xdr:twoCellAnchor editAs="oneCell">
    <xdr:from>
      <xdr:col>1</xdr:col>
      <xdr:colOff>65313</xdr:colOff>
      <xdr:row>72</xdr:row>
      <xdr:rowOff>47623</xdr:rowOff>
    </xdr:from>
    <xdr:to>
      <xdr:col>6</xdr:col>
      <xdr:colOff>590550</xdr:colOff>
      <xdr:row>85</xdr:row>
      <xdr:rowOff>142874</xdr:rowOff>
    </xdr:to>
    <xdr:pic>
      <xdr:nvPicPr>
        <xdr:cNvPr id="13" name="Imagen 12">
          <a:extLst>
            <a:ext uri="{FF2B5EF4-FFF2-40B4-BE49-F238E27FC236}">
              <a16:creationId xmlns:a16="http://schemas.microsoft.com/office/drawing/2014/main" id="{14EF0FA0-7814-4604-A01D-892AADC17324}"/>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32013" y="15394303"/>
          <a:ext cx="3718017" cy="2472691"/>
        </a:xfrm>
        <a:prstGeom prst="rect">
          <a:avLst/>
        </a:prstGeom>
      </xdr:spPr>
    </xdr:pic>
    <xdr:clientData/>
  </xdr:twoCellAnchor>
  <xdr:twoCellAnchor editAs="oneCell">
    <xdr:from>
      <xdr:col>7</xdr:col>
      <xdr:colOff>155458</xdr:colOff>
      <xdr:row>88</xdr:row>
      <xdr:rowOff>61868</xdr:rowOff>
    </xdr:from>
    <xdr:to>
      <xdr:col>11</xdr:col>
      <xdr:colOff>542925</xdr:colOff>
      <xdr:row>101</xdr:row>
      <xdr:rowOff>105368</xdr:rowOff>
    </xdr:to>
    <xdr:pic>
      <xdr:nvPicPr>
        <xdr:cNvPr id="14" name="Imagen 13">
          <a:extLst>
            <a:ext uri="{FF2B5EF4-FFF2-40B4-BE49-F238E27FC236}">
              <a16:creationId xmlns:a16="http://schemas.microsoft.com/office/drawing/2014/main" id="{8F971476-EA56-4052-83D2-0A92CC873D18}"/>
            </a:ext>
          </a:extLst>
        </xdr:cNvPr>
        <xdr:cNvPicPr>
          <a:picLocks noChangeAspect="1"/>
        </xdr:cNvPicPr>
      </xdr:nvPicPr>
      <xdr:blipFill>
        <a:blip xmlns:r="http://schemas.openxmlformats.org/officeDocument/2006/relationships" r:embed="rId13"/>
        <a:stretch>
          <a:fillRect/>
        </a:stretch>
      </xdr:blipFill>
      <xdr:spPr>
        <a:xfrm>
          <a:off x="4300738" y="18555608"/>
          <a:ext cx="4525127" cy="2420940"/>
        </a:xfrm>
        <a:prstGeom prst="rect">
          <a:avLst/>
        </a:prstGeom>
      </xdr:spPr>
    </xdr:pic>
    <xdr:clientData/>
  </xdr:twoCellAnchor>
  <xdr:twoCellAnchor editAs="oneCell">
    <xdr:from>
      <xdr:col>1</xdr:col>
      <xdr:colOff>70430</xdr:colOff>
      <xdr:row>6</xdr:row>
      <xdr:rowOff>95250</xdr:rowOff>
    </xdr:from>
    <xdr:to>
      <xdr:col>6</xdr:col>
      <xdr:colOff>552450</xdr:colOff>
      <xdr:row>19</xdr:row>
      <xdr:rowOff>129225</xdr:rowOff>
    </xdr:to>
    <xdr:pic>
      <xdr:nvPicPr>
        <xdr:cNvPr id="15" name="Imagen 14">
          <a:extLst>
            <a:ext uri="{FF2B5EF4-FFF2-40B4-BE49-F238E27FC236}">
              <a16:creationId xmlns:a16="http://schemas.microsoft.com/office/drawing/2014/main" id="{0D4E88A9-1E62-4F6A-895C-8696478A129C}"/>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37130" y="1832610"/>
          <a:ext cx="3674800" cy="242665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E3DCA9E6-44D7-4732-9C3C-F4E78DAD751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489920D-31A5-4238-AB6C-78844D5010E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158750</xdr:colOff>
      <xdr:row>85</xdr:row>
      <xdr:rowOff>63500</xdr:rowOff>
    </xdr:from>
    <xdr:to>
      <xdr:col>6</xdr:col>
      <xdr:colOff>358986</xdr:colOff>
      <xdr:row>98</xdr:row>
      <xdr:rowOff>68157</xdr:rowOff>
    </xdr:to>
    <xdr:pic>
      <xdr:nvPicPr>
        <xdr:cNvPr id="4" name="28 Imagen">
          <a:extLst>
            <a:ext uri="{FF2B5EF4-FFF2-40B4-BE49-F238E27FC236}">
              <a16:creationId xmlns:a16="http://schemas.microsoft.com/office/drawing/2014/main" id="{89686086-D898-485C-A16E-6FBD11E76C9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60730" y="17360900"/>
          <a:ext cx="3400636" cy="2397337"/>
        </a:xfrm>
        <a:prstGeom prst="rect">
          <a:avLst/>
        </a:prstGeom>
      </xdr:spPr>
    </xdr:pic>
    <xdr:clientData/>
  </xdr:twoCellAnchor>
  <xdr:twoCellAnchor editAs="oneCell">
    <xdr:from>
      <xdr:col>8</xdr:col>
      <xdr:colOff>21167</xdr:colOff>
      <xdr:row>85</xdr:row>
      <xdr:rowOff>74083</xdr:rowOff>
    </xdr:from>
    <xdr:to>
      <xdr:col>10</xdr:col>
      <xdr:colOff>886884</xdr:colOff>
      <xdr:row>98</xdr:row>
      <xdr:rowOff>101600</xdr:rowOff>
    </xdr:to>
    <xdr:pic>
      <xdr:nvPicPr>
        <xdr:cNvPr id="5" name="29 Imagen">
          <a:extLst>
            <a:ext uri="{FF2B5EF4-FFF2-40B4-BE49-F238E27FC236}">
              <a16:creationId xmlns:a16="http://schemas.microsoft.com/office/drawing/2014/main" id="{62FBC00B-6A50-4317-AE6F-CBEA1B546B0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897967" y="17371483"/>
          <a:ext cx="3418417" cy="2420197"/>
        </a:xfrm>
        <a:prstGeom prst="rect">
          <a:avLst/>
        </a:prstGeom>
      </xdr:spPr>
    </xdr:pic>
    <xdr:clientData/>
  </xdr:twoCellAnchor>
  <xdr:twoCellAnchor editAs="oneCell">
    <xdr:from>
      <xdr:col>2</xdr:col>
      <xdr:colOff>148167</xdr:colOff>
      <xdr:row>68</xdr:row>
      <xdr:rowOff>370416</xdr:rowOff>
    </xdr:from>
    <xdr:to>
      <xdr:col>6</xdr:col>
      <xdr:colOff>378883</xdr:colOff>
      <xdr:row>82</xdr:row>
      <xdr:rowOff>16932</xdr:rowOff>
    </xdr:to>
    <xdr:pic>
      <xdr:nvPicPr>
        <xdr:cNvPr id="6" name="30 Imagen">
          <a:extLst>
            <a:ext uri="{FF2B5EF4-FFF2-40B4-BE49-F238E27FC236}">
              <a16:creationId xmlns:a16="http://schemas.microsoft.com/office/drawing/2014/main" id="{129B98A3-E26B-4E6E-B7B8-BB42AA69692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50147" y="14139756"/>
          <a:ext cx="3431116" cy="2420196"/>
        </a:xfrm>
        <a:prstGeom prst="rect">
          <a:avLst/>
        </a:prstGeom>
      </xdr:spPr>
    </xdr:pic>
    <xdr:clientData/>
  </xdr:twoCellAnchor>
  <xdr:twoCellAnchor editAs="oneCell">
    <xdr:from>
      <xdr:col>8</xdr:col>
      <xdr:colOff>0</xdr:colOff>
      <xdr:row>69</xdr:row>
      <xdr:rowOff>31750</xdr:rowOff>
    </xdr:from>
    <xdr:to>
      <xdr:col>10</xdr:col>
      <xdr:colOff>865717</xdr:colOff>
      <xdr:row>82</xdr:row>
      <xdr:rowOff>59266</xdr:rowOff>
    </xdr:to>
    <xdr:pic>
      <xdr:nvPicPr>
        <xdr:cNvPr id="7" name="31 Imagen">
          <a:extLst>
            <a:ext uri="{FF2B5EF4-FFF2-40B4-BE49-F238E27FC236}">
              <a16:creationId xmlns:a16="http://schemas.microsoft.com/office/drawing/2014/main" id="{DE1817F3-8D40-46FE-97F5-85FE250AC6BF}"/>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876800" y="14182090"/>
          <a:ext cx="3418417" cy="2420196"/>
        </a:xfrm>
        <a:prstGeom prst="rect">
          <a:avLst/>
        </a:prstGeom>
      </xdr:spPr>
    </xdr:pic>
    <xdr:clientData/>
  </xdr:twoCellAnchor>
  <xdr:twoCellAnchor editAs="oneCell">
    <xdr:from>
      <xdr:col>2</xdr:col>
      <xdr:colOff>158750</xdr:colOff>
      <xdr:row>53</xdr:row>
      <xdr:rowOff>63500</xdr:rowOff>
    </xdr:from>
    <xdr:to>
      <xdr:col>6</xdr:col>
      <xdr:colOff>358986</xdr:colOff>
      <xdr:row>66</xdr:row>
      <xdr:rowOff>68157</xdr:rowOff>
    </xdr:to>
    <xdr:pic>
      <xdr:nvPicPr>
        <xdr:cNvPr id="8" name="32 Imagen">
          <a:extLst>
            <a:ext uri="{FF2B5EF4-FFF2-40B4-BE49-F238E27FC236}">
              <a16:creationId xmlns:a16="http://schemas.microsoft.com/office/drawing/2014/main" id="{1AE1346D-DF33-43F1-9E99-CC9AABF35899}"/>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60730" y="11066780"/>
          <a:ext cx="3400636" cy="2397337"/>
        </a:xfrm>
        <a:prstGeom prst="rect">
          <a:avLst/>
        </a:prstGeom>
      </xdr:spPr>
    </xdr:pic>
    <xdr:clientData/>
  </xdr:twoCellAnchor>
  <xdr:twoCellAnchor editAs="oneCell">
    <xdr:from>
      <xdr:col>8</xdr:col>
      <xdr:colOff>52917</xdr:colOff>
      <xdr:row>53</xdr:row>
      <xdr:rowOff>84667</xdr:rowOff>
    </xdr:from>
    <xdr:to>
      <xdr:col>10</xdr:col>
      <xdr:colOff>918634</xdr:colOff>
      <xdr:row>66</xdr:row>
      <xdr:rowOff>112184</xdr:rowOff>
    </xdr:to>
    <xdr:pic>
      <xdr:nvPicPr>
        <xdr:cNvPr id="9" name="33 Imagen">
          <a:extLst>
            <a:ext uri="{FF2B5EF4-FFF2-40B4-BE49-F238E27FC236}">
              <a16:creationId xmlns:a16="http://schemas.microsoft.com/office/drawing/2014/main" id="{50285A17-CEAF-438C-AA57-9D0B1537F58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929717" y="11087947"/>
          <a:ext cx="3418417" cy="2420197"/>
        </a:xfrm>
        <a:prstGeom prst="rect">
          <a:avLst/>
        </a:prstGeom>
      </xdr:spPr>
    </xdr:pic>
    <xdr:clientData/>
  </xdr:twoCellAnchor>
  <xdr:twoCellAnchor editAs="oneCell">
    <xdr:from>
      <xdr:col>2</xdr:col>
      <xdr:colOff>169334</xdr:colOff>
      <xdr:row>37</xdr:row>
      <xdr:rowOff>74084</xdr:rowOff>
    </xdr:from>
    <xdr:to>
      <xdr:col>6</xdr:col>
      <xdr:colOff>369570</xdr:colOff>
      <xdr:row>50</xdr:row>
      <xdr:rowOff>78740</xdr:rowOff>
    </xdr:to>
    <xdr:pic>
      <xdr:nvPicPr>
        <xdr:cNvPr id="10" name="34 Imagen">
          <a:extLst>
            <a:ext uri="{FF2B5EF4-FFF2-40B4-BE49-F238E27FC236}">
              <a16:creationId xmlns:a16="http://schemas.microsoft.com/office/drawing/2014/main" id="{AA070D3D-843C-4125-BFC2-C9A12477B8C3}"/>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71314" y="7884584"/>
          <a:ext cx="3400636" cy="2397336"/>
        </a:xfrm>
        <a:prstGeom prst="rect">
          <a:avLst/>
        </a:prstGeom>
      </xdr:spPr>
    </xdr:pic>
    <xdr:clientData/>
  </xdr:twoCellAnchor>
  <xdr:twoCellAnchor editAs="oneCell">
    <xdr:from>
      <xdr:col>7</xdr:col>
      <xdr:colOff>359834</xdr:colOff>
      <xdr:row>37</xdr:row>
      <xdr:rowOff>95250</xdr:rowOff>
    </xdr:from>
    <xdr:to>
      <xdr:col>10</xdr:col>
      <xdr:colOff>844551</xdr:colOff>
      <xdr:row>50</xdr:row>
      <xdr:rowOff>122766</xdr:rowOff>
    </xdr:to>
    <xdr:pic>
      <xdr:nvPicPr>
        <xdr:cNvPr id="11" name="38 Imagen">
          <a:extLst>
            <a:ext uri="{FF2B5EF4-FFF2-40B4-BE49-F238E27FC236}">
              <a16:creationId xmlns:a16="http://schemas.microsoft.com/office/drawing/2014/main" id="{818D25A2-DAF0-435D-8761-CCC20741236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848014" y="7905750"/>
          <a:ext cx="3426037" cy="2420196"/>
        </a:xfrm>
        <a:prstGeom prst="rect">
          <a:avLst/>
        </a:prstGeom>
      </xdr:spPr>
    </xdr:pic>
    <xdr:clientData/>
  </xdr:twoCellAnchor>
  <xdr:twoCellAnchor editAs="oneCell">
    <xdr:from>
      <xdr:col>2</xdr:col>
      <xdr:colOff>52917</xdr:colOff>
      <xdr:row>21</xdr:row>
      <xdr:rowOff>52917</xdr:rowOff>
    </xdr:from>
    <xdr:to>
      <xdr:col>6</xdr:col>
      <xdr:colOff>283633</xdr:colOff>
      <xdr:row>34</xdr:row>
      <xdr:rowOff>80434</xdr:rowOff>
    </xdr:to>
    <xdr:pic>
      <xdr:nvPicPr>
        <xdr:cNvPr id="12" name="40 Imagen">
          <a:extLst>
            <a:ext uri="{FF2B5EF4-FFF2-40B4-BE49-F238E27FC236}">
              <a16:creationId xmlns:a16="http://schemas.microsoft.com/office/drawing/2014/main" id="{08A8F863-F5DE-4D76-A58D-A69CCD389EF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54897" y="4670637"/>
          <a:ext cx="3431116" cy="2420197"/>
        </a:xfrm>
        <a:prstGeom prst="rect">
          <a:avLst/>
        </a:prstGeom>
      </xdr:spPr>
    </xdr:pic>
    <xdr:clientData/>
  </xdr:twoCellAnchor>
  <xdr:twoCellAnchor editAs="oneCell">
    <xdr:from>
      <xdr:col>8</xdr:col>
      <xdr:colOff>63500</xdr:colOff>
      <xdr:row>21</xdr:row>
      <xdr:rowOff>42333</xdr:rowOff>
    </xdr:from>
    <xdr:to>
      <xdr:col>10</xdr:col>
      <xdr:colOff>929217</xdr:colOff>
      <xdr:row>34</xdr:row>
      <xdr:rowOff>69850</xdr:rowOff>
    </xdr:to>
    <xdr:pic>
      <xdr:nvPicPr>
        <xdr:cNvPr id="13" name="41 Imagen">
          <a:extLst>
            <a:ext uri="{FF2B5EF4-FFF2-40B4-BE49-F238E27FC236}">
              <a16:creationId xmlns:a16="http://schemas.microsoft.com/office/drawing/2014/main" id="{F97C68E2-A6D6-4D5A-A2C3-0E12B3275C0E}"/>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940300" y="4660053"/>
          <a:ext cx="3418417" cy="2420197"/>
        </a:xfrm>
        <a:prstGeom prst="rect">
          <a:avLst/>
        </a:prstGeom>
      </xdr:spPr>
    </xdr:pic>
    <xdr:clientData/>
  </xdr:twoCellAnchor>
  <xdr:twoCellAnchor editAs="oneCell">
    <xdr:from>
      <xdr:col>2</xdr:col>
      <xdr:colOff>10583</xdr:colOff>
      <xdr:row>5</xdr:row>
      <xdr:rowOff>74084</xdr:rowOff>
    </xdr:from>
    <xdr:to>
      <xdr:col>6</xdr:col>
      <xdr:colOff>363219</xdr:colOff>
      <xdr:row>18</xdr:row>
      <xdr:rowOff>147321</xdr:rowOff>
    </xdr:to>
    <xdr:pic>
      <xdr:nvPicPr>
        <xdr:cNvPr id="14" name="42 Imagen">
          <a:extLst>
            <a:ext uri="{FF2B5EF4-FFF2-40B4-BE49-F238E27FC236}">
              <a16:creationId xmlns:a16="http://schemas.microsoft.com/office/drawing/2014/main" id="{2842A408-1F22-4478-BB36-52B364B68C7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12563" y="1499024"/>
          <a:ext cx="3553036" cy="2465917"/>
        </a:xfrm>
        <a:prstGeom prst="rect">
          <a:avLst/>
        </a:prstGeom>
      </xdr:spPr>
    </xdr:pic>
    <xdr:clientData/>
  </xdr:twoCellAnchor>
  <xdr:twoCellAnchor editAs="oneCell">
    <xdr:from>
      <xdr:col>7</xdr:col>
      <xdr:colOff>370417</xdr:colOff>
      <xdr:row>5</xdr:row>
      <xdr:rowOff>63500</xdr:rowOff>
    </xdr:from>
    <xdr:to>
      <xdr:col>10</xdr:col>
      <xdr:colOff>862754</xdr:colOff>
      <xdr:row>18</xdr:row>
      <xdr:rowOff>98637</xdr:rowOff>
    </xdr:to>
    <xdr:pic>
      <xdr:nvPicPr>
        <xdr:cNvPr id="15" name="44 Imagen">
          <a:extLst>
            <a:ext uri="{FF2B5EF4-FFF2-40B4-BE49-F238E27FC236}">
              <a16:creationId xmlns:a16="http://schemas.microsoft.com/office/drawing/2014/main" id="{E218F987-BAD0-4ED9-B6C5-F81DF96D887E}"/>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858597" y="1488440"/>
          <a:ext cx="3433657" cy="2427817"/>
        </a:xfrm>
        <a:prstGeom prst="rect">
          <a:avLst/>
        </a:prstGeom>
      </xdr:spPr>
    </xdr:pic>
    <xdr:clientData/>
  </xdr:twoCellAnchor>
  <xdr:twoCellAnchor editAs="oneCell">
    <xdr:from>
      <xdr:col>2</xdr:col>
      <xdr:colOff>201084</xdr:colOff>
      <xdr:row>101</xdr:row>
      <xdr:rowOff>105833</xdr:rowOff>
    </xdr:from>
    <xdr:to>
      <xdr:col>6</xdr:col>
      <xdr:colOff>431800</xdr:colOff>
      <xdr:row>114</xdr:row>
      <xdr:rowOff>133350</xdr:rowOff>
    </xdr:to>
    <xdr:pic>
      <xdr:nvPicPr>
        <xdr:cNvPr id="16" name="45 Imagen">
          <a:extLst>
            <a:ext uri="{FF2B5EF4-FFF2-40B4-BE49-F238E27FC236}">
              <a16:creationId xmlns:a16="http://schemas.microsoft.com/office/drawing/2014/main" id="{45B01CBF-24CF-46B2-8B3B-D34CFB408FCE}"/>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03064" y="20550293"/>
          <a:ext cx="3431116" cy="2420197"/>
        </a:xfrm>
        <a:prstGeom prst="rect">
          <a:avLst/>
        </a:prstGeom>
      </xdr:spPr>
    </xdr:pic>
    <xdr:clientData/>
  </xdr:twoCellAnchor>
  <xdr:twoCellAnchor editAs="oneCell">
    <xdr:from>
      <xdr:col>7</xdr:col>
      <xdr:colOff>338667</xdr:colOff>
      <xdr:row>101</xdr:row>
      <xdr:rowOff>105833</xdr:rowOff>
    </xdr:from>
    <xdr:to>
      <xdr:col>10</xdr:col>
      <xdr:colOff>823384</xdr:colOff>
      <xdr:row>114</xdr:row>
      <xdr:rowOff>133350</xdr:rowOff>
    </xdr:to>
    <xdr:pic>
      <xdr:nvPicPr>
        <xdr:cNvPr id="17" name="47 Imagen">
          <a:extLst>
            <a:ext uri="{FF2B5EF4-FFF2-40B4-BE49-F238E27FC236}">
              <a16:creationId xmlns:a16="http://schemas.microsoft.com/office/drawing/2014/main" id="{268FF1A2-79A6-4250-A965-34F74DA05671}"/>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826847" y="20550293"/>
          <a:ext cx="3426037" cy="2420197"/>
        </a:xfrm>
        <a:prstGeom prst="rect">
          <a:avLst/>
        </a:prstGeom>
      </xdr:spPr>
    </xdr:pic>
    <xdr:clientData/>
  </xdr:twoCellAnchor>
  <xdr:twoCellAnchor editAs="oneCell">
    <xdr:from>
      <xdr:col>2</xdr:col>
      <xdr:colOff>84667</xdr:colOff>
      <xdr:row>117</xdr:row>
      <xdr:rowOff>63500</xdr:rowOff>
    </xdr:from>
    <xdr:to>
      <xdr:col>6</xdr:col>
      <xdr:colOff>315383</xdr:colOff>
      <xdr:row>130</xdr:row>
      <xdr:rowOff>91016</xdr:rowOff>
    </xdr:to>
    <xdr:pic>
      <xdr:nvPicPr>
        <xdr:cNvPr id="18" name="48 Imagen">
          <a:extLst>
            <a:ext uri="{FF2B5EF4-FFF2-40B4-BE49-F238E27FC236}">
              <a16:creationId xmlns:a16="http://schemas.microsoft.com/office/drawing/2014/main" id="{4ABBF5F5-8EC9-426E-ACB2-34C1B201A968}"/>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86647" y="23655020"/>
          <a:ext cx="3431116" cy="2420196"/>
        </a:xfrm>
        <a:prstGeom prst="rect">
          <a:avLst/>
        </a:prstGeom>
      </xdr:spPr>
    </xdr:pic>
    <xdr:clientData/>
  </xdr:twoCellAnchor>
  <xdr:twoCellAnchor editAs="oneCell">
    <xdr:from>
      <xdr:col>8</xdr:col>
      <xdr:colOff>42334</xdr:colOff>
      <xdr:row>117</xdr:row>
      <xdr:rowOff>84666</xdr:rowOff>
    </xdr:from>
    <xdr:to>
      <xdr:col>10</xdr:col>
      <xdr:colOff>908051</xdr:colOff>
      <xdr:row>130</xdr:row>
      <xdr:rowOff>112182</xdr:rowOff>
    </xdr:to>
    <xdr:pic>
      <xdr:nvPicPr>
        <xdr:cNvPr id="19" name="50 Imagen">
          <a:extLst>
            <a:ext uri="{FF2B5EF4-FFF2-40B4-BE49-F238E27FC236}">
              <a16:creationId xmlns:a16="http://schemas.microsoft.com/office/drawing/2014/main" id="{0D199294-97D7-4AB1-8AD9-8AB7B4189FD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919134" y="23676186"/>
          <a:ext cx="3418417" cy="2420196"/>
        </a:xfrm>
        <a:prstGeom prst="rect">
          <a:avLst/>
        </a:prstGeom>
      </xdr:spPr>
    </xdr:pic>
    <xdr:clientData/>
  </xdr:twoCellAnchor>
  <xdr:twoCellAnchor editAs="oneCell">
    <xdr:from>
      <xdr:col>2</xdr:col>
      <xdr:colOff>74084</xdr:colOff>
      <xdr:row>133</xdr:row>
      <xdr:rowOff>84666</xdr:rowOff>
    </xdr:from>
    <xdr:to>
      <xdr:col>6</xdr:col>
      <xdr:colOff>304800</xdr:colOff>
      <xdr:row>146</xdr:row>
      <xdr:rowOff>112183</xdr:rowOff>
    </xdr:to>
    <xdr:pic>
      <xdr:nvPicPr>
        <xdr:cNvPr id="20" name="52 Imagen">
          <a:extLst>
            <a:ext uri="{FF2B5EF4-FFF2-40B4-BE49-F238E27FC236}">
              <a16:creationId xmlns:a16="http://schemas.microsoft.com/office/drawing/2014/main" id="{83EEF1DC-286D-4F4E-AC91-980831B73EAB}"/>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676064" y="26884206"/>
          <a:ext cx="3431116" cy="2420197"/>
        </a:xfrm>
        <a:prstGeom prst="rect">
          <a:avLst/>
        </a:prstGeom>
      </xdr:spPr>
    </xdr:pic>
    <xdr:clientData/>
  </xdr:twoCellAnchor>
  <xdr:twoCellAnchor editAs="oneCell">
    <xdr:from>
      <xdr:col>8</xdr:col>
      <xdr:colOff>0</xdr:colOff>
      <xdr:row>133</xdr:row>
      <xdr:rowOff>95250</xdr:rowOff>
    </xdr:from>
    <xdr:to>
      <xdr:col>10</xdr:col>
      <xdr:colOff>873337</xdr:colOff>
      <xdr:row>146</xdr:row>
      <xdr:rowOff>122767</xdr:rowOff>
    </xdr:to>
    <xdr:pic>
      <xdr:nvPicPr>
        <xdr:cNvPr id="21" name="55 Imagen">
          <a:extLst>
            <a:ext uri="{FF2B5EF4-FFF2-40B4-BE49-F238E27FC236}">
              <a16:creationId xmlns:a16="http://schemas.microsoft.com/office/drawing/2014/main" id="{CD44378B-4217-404D-AF46-836E7BB2FAF9}"/>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876800" y="26894790"/>
          <a:ext cx="3426037" cy="242019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F6507571-D6AD-4285-B1F8-3F98EB84A0E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51B1015C-715B-4F53-AE0C-CC5EC48C248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E82F13A3-5A3E-45D7-827B-7560EB7C7994}"/>
            </a:ext>
          </a:extLst>
        </xdr:cNvPr>
        <xdr:cNvPicPr>
          <a:picLocks noChangeAspect="1"/>
        </xdr:cNvPicPr>
      </xdr:nvPicPr>
      <xdr:blipFill>
        <a:blip xmlns:r="http://schemas.openxmlformats.org/officeDocument/2006/relationships" r:embed="rId3"/>
        <a:stretch>
          <a:fillRect/>
        </a:stretch>
      </xdr:blipFill>
      <xdr:spPr>
        <a:xfrm>
          <a:off x="0" y="4065270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48279252-4A67-4D72-927D-5235D415889D}"/>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97F09D3F-A639-4E7E-B368-E181A1566918}"/>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168274</xdr:colOff>
      <xdr:row>470</xdr:row>
      <xdr:rowOff>53974</xdr:rowOff>
    </xdr:from>
    <xdr:ext cx="3360420" cy="2522221"/>
    <xdr:pic>
      <xdr:nvPicPr>
        <xdr:cNvPr id="7" name="Imagen 6">
          <a:extLst>
            <a:ext uri="{FF2B5EF4-FFF2-40B4-BE49-F238E27FC236}">
              <a16:creationId xmlns:a16="http://schemas.microsoft.com/office/drawing/2014/main" id="{3BBD4D26-20C4-48A4-ABDF-900297BFC0C6}"/>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68274" y="52692934"/>
          <a:ext cx="3360420" cy="2522221"/>
        </a:xfrm>
        <a:prstGeom prst="rect">
          <a:avLst/>
        </a:prstGeom>
      </xdr:spPr>
    </xdr:pic>
    <xdr:clientData/>
  </xdr:oneCellAnchor>
  <xdr:oneCellAnchor>
    <xdr:from>
      <xdr:col>6</xdr:col>
      <xdr:colOff>296333</xdr:colOff>
      <xdr:row>470</xdr:row>
      <xdr:rowOff>74084</xdr:rowOff>
    </xdr:from>
    <xdr:ext cx="3360420" cy="2522220"/>
    <xdr:pic>
      <xdr:nvPicPr>
        <xdr:cNvPr id="8" name="Imagen 7">
          <a:extLst>
            <a:ext uri="{FF2B5EF4-FFF2-40B4-BE49-F238E27FC236}">
              <a16:creationId xmlns:a16="http://schemas.microsoft.com/office/drawing/2014/main" id="{971CE596-B53E-4223-90DA-E0AC82BBF51C}"/>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898813" y="52713044"/>
          <a:ext cx="3360420" cy="2522220"/>
        </a:xfrm>
        <a:prstGeom prst="rect">
          <a:avLst/>
        </a:prstGeom>
      </xdr:spPr>
    </xdr:pic>
    <xdr:clientData/>
  </xdr:oneCellAnchor>
  <xdr:oneCellAnchor>
    <xdr:from>
      <xdr:col>0</xdr:col>
      <xdr:colOff>152400</xdr:colOff>
      <xdr:row>421</xdr:row>
      <xdr:rowOff>0</xdr:rowOff>
    </xdr:from>
    <xdr:ext cx="2217420" cy="0"/>
    <xdr:pic>
      <xdr:nvPicPr>
        <xdr:cNvPr id="9" name="Imagen 8">
          <a:extLst>
            <a:ext uri="{FF2B5EF4-FFF2-40B4-BE49-F238E27FC236}">
              <a16:creationId xmlns:a16="http://schemas.microsoft.com/office/drawing/2014/main" id="{D16A7AAB-8751-419C-96C5-B2279E3AA7A1}"/>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421</xdr:row>
      <xdr:rowOff>0</xdr:rowOff>
    </xdr:from>
    <xdr:ext cx="2217420" cy="0"/>
    <xdr:pic>
      <xdr:nvPicPr>
        <xdr:cNvPr id="10" name="Imagen 9">
          <a:extLst>
            <a:ext uri="{FF2B5EF4-FFF2-40B4-BE49-F238E27FC236}">
              <a16:creationId xmlns:a16="http://schemas.microsoft.com/office/drawing/2014/main" id="{887D0E0C-972A-4D0C-B138-87F6DBF6E4E2}"/>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390</xdr:row>
      <xdr:rowOff>152400</xdr:rowOff>
    </xdr:from>
    <xdr:ext cx="2217420" cy="0"/>
    <xdr:pic>
      <xdr:nvPicPr>
        <xdr:cNvPr id="11" name="Imagen 10">
          <a:extLst>
            <a:ext uri="{FF2B5EF4-FFF2-40B4-BE49-F238E27FC236}">
              <a16:creationId xmlns:a16="http://schemas.microsoft.com/office/drawing/2014/main" id="{35FABF61-43B9-4315-8A31-F801A86643AD}"/>
            </a:ext>
          </a:extLst>
        </xdr:cNvPr>
        <xdr:cNvPicPr>
          <a:picLocks noChangeAspect="1"/>
        </xdr:cNvPicPr>
      </xdr:nvPicPr>
      <xdr:blipFill>
        <a:blip xmlns:r="http://schemas.openxmlformats.org/officeDocument/2006/relationships" r:embed="rId3"/>
        <a:stretch>
          <a:fillRect/>
        </a:stretch>
      </xdr:blipFill>
      <xdr:spPr>
        <a:xfrm>
          <a:off x="152400" y="43837860"/>
          <a:ext cx="2217420" cy="0"/>
        </a:xfrm>
        <a:prstGeom prst="rect">
          <a:avLst/>
        </a:prstGeom>
      </xdr:spPr>
    </xdr:pic>
    <xdr:clientData/>
  </xdr:oneCellAnchor>
  <xdr:twoCellAnchor editAs="oneCell">
    <xdr:from>
      <xdr:col>6</xdr:col>
      <xdr:colOff>349251</xdr:colOff>
      <xdr:row>374</xdr:row>
      <xdr:rowOff>74083</xdr:rowOff>
    </xdr:from>
    <xdr:to>
      <xdr:col>10</xdr:col>
      <xdr:colOff>82551</xdr:colOff>
      <xdr:row>387</xdr:row>
      <xdr:rowOff>112183</xdr:rowOff>
    </xdr:to>
    <xdr:pic>
      <xdr:nvPicPr>
        <xdr:cNvPr id="12" name="Imagen 11">
          <a:extLst>
            <a:ext uri="{FF2B5EF4-FFF2-40B4-BE49-F238E27FC236}">
              <a16:creationId xmlns:a16="http://schemas.microsoft.com/office/drawing/2014/main" id="{82CDC4FF-0CAB-47C9-B75D-239B261EA32B}"/>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951731" y="40726783"/>
          <a:ext cx="3482340" cy="2415540"/>
        </a:xfrm>
        <a:prstGeom prst="rect">
          <a:avLst/>
        </a:prstGeom>
      </xdr:spPr>
    </xdr:pic>
    <xdr:clientData/>
  </xdr:twoCellAnchor>
  <xdr:twoCellAnchor editAs="oneCell">
    <xdr:from>
      <xdr:col>0</xdr:col>
      <xdr:colOff>275165</xdr:colOff>
      <xdr:row>374</xdr:row>
      <xdr:rowOff>84667</xdr:rowOff>
    </xdr:from>
    <xdr:to>
      <xdr:col>4</xdr:col>
      <xdr:colOff>579965</xdr:colOff>
      <xdr:row>387</xdr:row>
      <xdr:rowOff>122767</xdr:rowOff>
    </xdr:to>
    <xdr:pic>
      <xdr:nvPicPr>
        <xdr:cNvPr id="13" name="Imagen 12">
          <a:extLst>
            <a:ext uri="{FF2B5EF4-FFF2-40B4-BE49-F238E27FC236}">
              <a16:creationId xmlns:a16="http://schemas.microsoft.com/office/drawing/2014/main" id="{43679906-4B27-4EEA-9DDD-66816C88FC1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75165" y="40737367"/>
          <a:ext cx="3474720" cy="2415540"/>
        </a:xfrm>
        <a:prstGeom prst="rect">
          <a:avLst/>
        </a:prstGeom>
      </xdr:spPr>
    </xdr:pic>
    <xdr:clientData/>
  </xdr:twoCellAnchor>
  <xdr:twoCellAnchor editAs="oneCell">
    <xdr:from>
      <xdr:col>0</xdr:col>
      <xdr:colOff>296333</xdr:colOff>
      <xdr:row>518</xdr:row>
      <xdr:rowOff>95250</xdr:rowOff>
    </xdr:from>
    <xdr:to>
      <xdr:col>4</xdr:col>
      <xdr:colOff>597574</xdr:colOff>
      <xdr:row>531</xdr:row>
      <xdr:rowOff>143398</xdr:rowOff>
    </xdr:to>
    <xdr:pic>
      <xdr:nvPicPr>
        <xdr:cNvPr id="14" name="Imagen 13">
          <a:extLst>
            <a:ext uri="{FF2B5EF4-FFF2-40B4-BE49-F238E27FC236}">
              <a16:creationId xmlns:a16="http://schemas.microsoft.com/office/drawing/2014/main" id="{FF178891-C2E2-4FAF-A470-D8F519B787F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6333" y="61824870"/>
          <a:ext cx="3471161" cy="2425588"/>
        </a:xfrm>
        <a:prstGeom prst="rect">
          <a:avLst/>
        </a:prstGeom>
      </xdr:spPr>
    </xdr:pic>
    <xdr:clientData/>
  </xdr:twoCellAnchor>
  <xdr:twoCellAnchor editAs="oneCell">
    <xdr:from>
      <xdr:col>6</xdr:col>
      <xdr:colOff>444500</xdr:colOff>
      <xdr:row>518</xdr:row>
      <xdr:rowOff>95250</xdr:rowOff>
    </xdr:from>
    <xdr:to>
      <xdr:col>10</xdr:col>
      <xdr:colOff>140872</xdr:colOff>
      <xdr:row>531</xdr:row>
      <xdr:rowOff>105298</xdr:rowOff>
    </xdr:to>
    <xdr:pic>
      <xdr:nvPicPr>
        <xdr:cNvPr id="15" name="Imagen 14">
          <a:extLst>
            <a:ext uri="{FF2B5EF4-FFF2-40B4-BE49-F238E27FC236}">
              <a16:creationId xmlns:a16="http://schemas.microsoft.com/office/drawing/2014/main" id="{AB09A1C3-F83E-44A5-A875-7D683FEABCCC}"/>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046980" y="61824870"/>
          <a:ext cx="3445412" cy="2387488"/>
        </a:xfrm>
        <a:prstGeom prst="rect">
          <a:avLst/>
        </a:prstGeom>
      </xdr:spPr>
    </xdr:pic>
    <xdr:clientData/>
  </xdr:twoCellAnchor>
  <xdr:twoCellAnchor editAs="oneCell">
    <xdr:from>
      <xdr:col>0</xdr:col>
      <xdr:colOff>590550</xdr:colOff>
      <xdr:row>534</xdr:row>
      <xdr:rowOff>76200</xdr:rowOff>
    </xdr:from>
    <xdr:to>
      <xdr:col>4</xdr:col>
      <xdr:colOff>864870</xdr:colOff>
      <xdr:row>547</xdr:row>
      <xdr:rowOff>91440</xdr:rowOff>
    </xdr:to>
    <xdr:pic>
      <xdr:nvPicPr>
        <xdr:cNvPr id="16" name="Imagen 15">
          <a:extLst>
            <a:ext uri="{FF2B5EF4-FFF2-40B4-BE49-F238E27FC236}">
              <a16:creationId xmlns:a16="http://schemas.microsoft.com/office/drawing/2014/main" id="{2AD4805F-9E38-4A52-B6CD-C01F1351ADA6}"/>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90550" y="64747140"/>
          <a:ext cx="3444240" cy="2392680"/>
        </a:xfrm>
        <a:prstGeom prst="rect">
          <a:avLst/>
        </a:prstGeom>
      </xdr:spPr>
    </xdr:pic>
    <xdr:clientData/>
  </xdr:twoCellAnchor>
  <xdr:twoCellAnchor editAs="oneCell">
    <xdr:from>
      <xdr:col>0</xdr:col>
      <xdr:colOff>133350</xdr:colOff>
      <xdr:row>438</xdr:row>
      <xdr:rowOff>66675</xdr:rowOff>
    </xdr:from>
    <xdr:to>
      <xdr:col>4</xdr:col>
      <xdr:colOff>445770</xdr:colOff>
      <xdr:row>451</xdr:row>
      <xdr:rowOff>112395</xdr:rowOff>
    </xdr:to>
    <xdr:pic>
      <xdr:nvPicPr>
        <xdr:cNvPr id="17" name="Imagen 16">
          <a:extLst>
            <a:ext uri="{FF2B5EF4-FFF2-40B4-BE49-F238E27FC236}">
              <a16:creationId xmlns:a16="http://schemas.microsoft.com/office/drawing/2014/main" id="{9C09C5C0-9C98-4882-9EB7-F0E14484111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33350" y="49764315"/>
          <a:ext cx="3482340" cy="2423160"/>
        </a:xfrm>
        <a:prstGeom prst="rect">
          <a:avLst/>
        </a:prstGeom>
      </xdr:spPr>
    </xdr:pic>
    <xdr:clientData/>
  </xdr:twoCellAnchor>
  <xdr:twoCellAnchor editAs="oneCell">
    <xdr:from>
      <xdr:col>6</xdr:col>
      <xdr:colOff>428625</xdr:colOff>
      <xdr:row>534</xdr:row>
      <xdr:rowOff>76200</xdr:rowOff>
    </xdr:from>
    <xdr:to>
      <xdr:col>10</xdr:col>
      <xdr:colOff>169545</xdr:colOff>
      <xdr:row>547</xdr:row>
      <xdr:rowOff>121920</xdr:rowOff>
    </xdr:to>
    <xdr:pic>
      <xdr:nvPicPr>
        <xdr:cNvPr id="18" name="Imagen 17">
          <a:extLst>
            <a:ext uri="{FF2B5EF4-FFF2-40B4-BE49-F238E27FC236}">
              <a16:creationId xmlns:a16="http://schemas.microsoft.com/office/drawing/2014/main" id="{5B490D35-D085-4EFD-B204-3C1F235C690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031105" y="64747140"/>
          <a:ext cx="3489960" cy="2423160"/>
        </a:xfrm>
        <a:prstGeom prst="rect">
          <a:avLst/>
        </a:prstGeom>
      </xdr:spPr>
    </xdr:pic>
    <xdr:clientData/>
  </xdr:twoCellAnchor>
  <xdr:twoCellAnchor editAs="oneCell">
    <xdr:from>
      <xdr:col>0</xdr:col>
      <xdr:colOff>314325</xdr:colOff>
      <xdr:row>582</xdr:row>
      <xdr:rowOff>76200</xdr:rowOff>
    </xdr:from>
    <xdr:to>
      <xdr:col>4</xdr:col>
      <xdr:colOff>619125</xdr:colOff>
      <xdr:row>595</xdr:row>
      <xdr:rowOff>114300</xdr:rowOff>
    </xdr:to>
    <xdr:pic>
      <xdr:nvPicPr>
        <xdr:cNvPr id="19" name="Imagen 18">
          <a:extLst>
            <a:ext uri="{FF2B5EF4-FFF2-40B4-BE49-F238E27FC236}">
              <a16:creationId xmlns:a16="http://schemas.microsoft.com/office/drawing/2014/main" id="{CD549108-D602-4C25-BC48-F5B83807D17C}"/>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14325" y="73578720"/>
          <a:ext cx="3474720" cy="2415540"/>
        </a:xfrm>
        <a:prstGeom prst="rect">
          <a:avLst/>
        </a:prstGeom>
      </xdr:spPr>
    </xdr:pic>
    <xdr:clientData/>
  </xdr:twoCellAnchor>
  <xdr:twoCellAnchor editAs="oneCell">
    <xdr:from>
      <xdr:col>6</xdr:col>
      <xdr:colOff>314325</xdr:colOff>
      <xdr:row>582</xdr:row>
      <xdr:rowOff>47625</xdr:rowOff>
    </xdr:from>
    <xdr:to>
      <xdr:col>10</xdr:col>
      <xdr:colOff>47625</xdr:colOff>
      <xdr:row>595</xdr:row>
      <xdr:rowOff>85725</xdr:rowOff>
    </xdr:to>
    <xdr:pic>
      <xdr:nvPicPr>
        <xdr:cNvPr id="20" name="Imagen 19">
          <a:extLst>
            <a:ext uri="{FF2B5EF4-FFF2-40B4-BE49-F238E27FC236}">
              <a16:creationId xmlns:a16="http://schemas.microsoft.com/office/drawing/2014/main" id="{558F2861-0709-45C7-AB76-897884CC9836}"/>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916805" y="73550145"/>
          <a:ext cx="3482340" cy="2415540"/>
        </a:xfrm>
        <a:prstGeom prst="rect">
          <a:avLst/>
        </a:prstGeom>
      </xdr:spPr>
    </xdr:pic>
    <xdr:clientData/>
  </xdr:twoCellAnchor>
  <xdr:twoCellAnchor editAs="oneCell">
    <xdr:from>
      <xdr:col>0</xdr:col>
      <xdr:colOff>352425</xdr:colOff>
      <xdr:row>69</xdr:row>
      <xdr:rowOff>66675</xdr:rowOff>
    </xdr:from>
    <xdr:to>
      <xdr:col>4</xdr:col>
      <xdr:colOff>657225</xdr:colOff>
      <xdr:row>82</xdr:row>
      <xdr:rowOff>104775</xdr:rowOff>
    </xdr:to>
    <xdr:pic>
      <xdr:nvPicPr>
        <xdr:cNvPr id="21" name="Imagen 20">
          <a:extLst>
            <a:ext uri="{FF2B5EF4-FFF2-40B4-BE49-F238E27FC236}">
              <a16:creationId xmlns:a16="http://schemas.microsoft.com/office/drawing/2014/main" id="{D6684024-B346-43EF-8B6F-00370439210C}"/>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52425" y="1423035"/>
          <a:ext cx="3474720" cy="2415540"/>
        </a:xfrm>
        <a:prstGeom prst="rect">
          <a:avLst/>
        </a:prstGeom>
      </xdr:spPr>
    </xdr:pic>
    <xdr:clientData/>
  </xdr:twoCellAnchor>
  <xdr:twoCellAnchor editAs="oneCell">
    <xdr:from>
      <xdr:col>6</xdr:col>
      <xdr:colOff>409575</xdr:colOff>
      <xdr:row>69</xdr:row>
      <xdr:rowOff>38100</xdr:rowOff>
    </xdr:from>
    <xdr:to>
      <xdr:col>10</xdr:col>
      <xdr:colOff>142875</xdr:colOff>
      <xdr:row>82</xdr:row>
      <xdr:rowOff>76200</xdr:rowOff>
    </xdr:to>
    <xdr:pic>
      <xdr:nvPicPr>
        <xdr:cNvPr id="22" name="Imagen 21">
          <a:extLst>
            <a:ext uri="{FF2B5EF4-FFF2-40B4-BE49-F238E27FC236}">
              <a16:creationId xmlns:a16="http://schemas.microsoft.com/office/drawing/2014/main" id="{026EB971-F1FA-4DF0-9106-1B13CE86C248}"/>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012055" y="1394460"/>
          <a:ext cx="3482340" cy="2415540"/>
        </a:xfrm>
        <a:prstGeom prst="rect">
          <a:avLst/>
        </a:prstGeom>
      </xdr:spPr>
    </xdr:pic>
    <xdr:clientData/>
  </xdr:twoCellAnchor>
  <xdr:twoCellAnchor editAs="oneCell">
    <xdr:from>
      <xdr:col>0</xdr:col>
      <xdr:colOff>371475</xdr:colOff>
      <xdr:row>133</xdr:row>
      <xdr:rowOff>76200</xdr:rowOff>
    </xdr:from>
    <xdr:to>
      <xdr:col>4</xdr:col>
      <xdr:colOff>668655</xdr:colOff>
      <xdr:row>146</xdr:row>
      <xdr:rowOff>106680</xdr:rowOff>
    </xdr:to>
    <xdr:pic>
      <xdr:nvPicPr>
        <xdr:cNvPr id="23" name="Imagen 22">
          <a:extLst>
            <a:ext uri="{FF2B5EF4-FFF2-40B4-BE49-F238E27FC236}">
              <a16:creationId xmlns:a16="http://schemas.microsoft.com/office/drawing/2014/main" id="{C1D99626-5A26-442D-B1A4-7DBB425C2BE8}"/>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71475" y="4373880"/>
          <a:ext cx="3467100" cy="2407920"/>
        </a:xfrm>
        <a:prstGeom prst="rect">
          <a:avLst/>
        </a:prstGeom>
      </xdr:spPr>
    </xdr:pic>
    <xdr:clientData/>
  </xdr:twoCellAnchor>
  <xdr:twoCellAnchor editAs="oneCell">
    <xdr:from>
      <xdr:col>6</xdr:col>
      <xdr:colOff>361950</xdr:colOff>
      <xdr:row>133</xdr:row>
      <xdr:rowOff>57150</xdr:rowOff>
    </xdr:from>
    <xdr:to>
      <xdr:col>10</xdr:col>
      <xdr:colOff>95250</xdr:colOff>
      <xdr:row>146</xdr:row>
      <xdr:rowOff>95250</xdr:rowOff>
    </xdr:to>
    <xdr:pic>
      <xdr:nvPicPr>
        <xdr:cNvPr id="24" name="Imagen 23">
          <a:extLst>
            <a:ext uri="{FF2B5EF4-FFF2-40B4-BE49-F238E27FC236}">
              <a16:creationId xmlns:a16="http://schemas.microsoft.com/office/drawing/2014/main" id="{CFD8E6D1-1840-4D11-8C56-0D944B466BCB}"/>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964430" y="4354830"/>
          <a:ext cx="3482340" cy="2415540"/>
        </a:xfrm>
        <a:prstGeom prst="rect">
          <a:avLst/>
        </a:prstGeom>
      </xdr:spPr>
    </xdr:pic>
    <xdr:clientData/>
  </xdr:twoCellAnchor>
  <xdr:twoCellAnchor editAs="oneCell">
    <xdr:from>
      <xdr:col>0</xdr:col>
      <xdr:colOff>266700</xdr:colOff>
      <xdr:row>149</xdr:row>
      <xdr:rowOff>66675</xdr:rowOff>
    </xdr:from>
    <xdr:to>
      <xdr:col>4</xdr:col>
      <xdr:colOff>579120</xdr:colOff>
      <xdr:row>162</xdr:row>
      <xdr:rowOff>112395</xdr:rowOff>
    </xdr:to>
    <xdr:pic>
      <xdr:nvPicPr>
        <xdr:cNvPr id="25" name="Imagen 24">
          <a:extLst>
            <a:ext uri="{FF2B5EF4-FFF2-40B4-BE49-F238E27FC236}">
              <a16:creationId xmlns:a16="http://schemas.microsoft.com/office/drawing/2014/main" id="{A125ABDB-3F3F-42A0-B423-17F1528E4048}"/>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66700" y="7305675"/>
          <a:ext cx="3482340" cy="2423160"/>
        </a:xfrm>
        <a:prstGeom prst="rect">
          <a:avLst/>
        </a:prstGeom>
      </xdr:spPr>
    </xdr:pic>
    <xdr:clientData/>
  </xdr:twoCellAnchor>
  <xdr:twoCellAnchor editAs="oneCell">
    <xdr:from>
      <xdr:col>6</xdr:col>
      <xdr:colOff>381000</xdr:colOff>
      <xdr:row>149</xdr:row>
      <xdr:rowOff>85725</xdr:rowOff>
    </xdr:from>
    <xdr:to>
      <xdr:col>10</xdr:col>
      <xdr:colOff>121920</xdr:colOff>
      <xdr:row>162</xdr:row>
      <xdr:rowOff>131445</xdr:rowOff>
    </xdr:to>
    <xdr:pic>
      <xdr:nvPicPr>
        <xdr:cNvPr id="26" name="Imagen 25">
          <a:extLst>
            <a:ext uri="{FF2B5EF4-FFF2-40B4-BE49-F238E27FC236}">
              <a16:creationId xmlns:a16="http://schemas.microsoft.com/office/drawing/2014/main" id="{7403D35A-E2EC-49F0-8422-EE348595CFCC}"/>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983480" y="7324725"/>
          <a:ext cx="3489960" cy="2423160"/>
        </a:xfrm>
        <a:prstGeom prst="rect">
          <a:avLst/>
        </a:prstGeom>
      </xdr:spPr>
    </xdr:pic>
    <xdr:clientData/>
  </xdr:twoCellAnchor>
  <xdr:twoCellAnchor editAs="oneCell">
    <xdr:from>
      <xdr:col>0</xdr:col>
      <xdr:colOff>304800</xdr:colOff>
      <xdr:row>166</xdr:row>
      <xdr:rowOff>38100</xdr:rowOff>
    </xdr:from>
    <xdr:to>
      <xdr:col>4</xdr:col>
      <xdr:colOff>617220</xdr:colOff>
      <xdr:row>179</xdr:row>
      <xdr:rowOff>83820</xdr:rowOff>
    </xdr:to>
    <xdr:pic>
      <xdr:nvPicPr>
        <xdr:cNvPr id="27" name="Imagen 26">
          <a:extLst>
            <a:ext uri="{FF2B5EF4-FFF2-40B4-BE49-F238E27FC236}">
              <a16:creationId xmlns:a16="http://schemas.microsoft.com/office/drawing/2014/main" id="{CCA4A465-15F2-4470-A45F-B5D681051F8A}"/>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04800" y="10226040"/>
          <a:ext cx="3482340" cy="2423160"/>
        </a:xfrm>
        <a:prstGeom prst="rect">
          <a:avLst/>
        </a:prstGeom>
      </xdr:spPr>
    </xdr:pic>
    <xdr:clientData/>
  </xdr:twoCellAnchor>
  <xdr:twoCellAnchor editAs="oneCell">
    <xdr:from>
      <xdr:col>6</xdr:col>
      <xdr:colOff>438150</xdr:colOff>
      <xdr:row>166</xdr:row>
      <xdr:rowOff>57150</xdr:rowOff>
    </xdr:from>
    <xdr:to>
      <xdr:col>10</xdr:col>
      <xdr:colOff>179070</xdr:colOff>
      <xdr:row>179</xdr:row>
      <xdr:rowOff>95250</xdr:rowOff>
    </xdr:to>
    <xdr:pic>
      <xdr:nvPicPr>
        <xdr:cNvPr id="28" name="Imagen 27">
          <a:extLst>
            <a:ext uri="{FF2B5EF4-FFF2-40B4-BE49-F238E27FC236}">
              <a16:creationId xmlns:a16="http://schemas.microsoft.com/office/drawing/2014/main" id="{C4707E95-8D03-49C2-A22B-44F04E625E84}"/>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040630" y="10245090"/>
          <a:ext cx="3489960" cy="2415540"/>
        </a:xfrm>
        <a:prstGeom prst="rect">
          <a:avLst/>
        </a:prstGeom>
      </xdr:spPr>
    </xdr:pic>
    <xdr:clientData/>
  </xdr:twoCellAnchor>
  <xdr:twoCellAnchor editAs="oneCell">
    <xdr:from>
      <xdr:col>0</xdr:col>
      <xdr:colOff>342900</xdr:colOff>
      <xdr:row>182</xdr:row>
      <xdr:rowOff>85725</xdr:rowOff>
    </xdr:from>
    <xdr:to>
      <xdr:col>4</xdr:col>
      <xdr:colOff>647700</xdr:colOff>
      <xdr:row>195</xdr:row>
      <xdr:rowOff>123825</xdr:rowOff>
    </xdr:to>
    <xdr:pic>
      <xdr:nvPicPr>
        <xdr:cNvPr id="29" name="Imagen 28">
          <a:extLst>
            <a:ext uri="{FF2B5EF4-FFF2-40B4-BE49-F238E27FC236}">
              <a16:creationId xmlns:a16="http://schemas.microsoft.com/office/drawing/2014/main" id="{B180D6D1-886B-4CE9-9493-02C37B09E333}"/>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42900" y="13214985"/>
          <a:ext cx="3474720" cy="2514600"/>
        </a:xfrm>
        <a:prstGeom prst="rect">
          <a:avLst/>
        </a:prstGeom>
      </xdr:spPr>
    </xdr:pic>
    <xdr:clientData/>
  </xdr:twoCellAnchor>
  <xdr:twoCellAnchor editAs="oneCell">
    <xdr:from>
      <xdr:col>6</xdr:col>
      <xdr:colOff>447675</xdr:colOff>
      <xdr:row>182</xdr:row>
      <xdr:rowOff>47625</xdr:rowOff>
    </xdr:from>
    <xdr:to>
      <xdr:col>10</xdr:col>
      <xdr:colOff>180975</xdr:colOff>
      <xdr:row>195</xdr:row>
      <xdr:rowOff>85725</xdr:rowOff>
    </xdr:to>
    <xdr:pic>
      <xdr:nvPicPr>
        <xdr:cNvPr id="30" name="Imagen 29">
          <a:extLst>
            <a:ext uri="{FF2B5EF4-FFF2-40B4-BE49-F238E27FC236}">
              <a16:creationId xmlns:a16="http://schemas.microsoft.com/office/drawing/2014/main" id="{28A5CE9B-930B-4312-8B4B-2BDCC3534A4C}"/>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050155" y="13176885"/>
          <a:ext cx="3482340" cy="2514600"/>
        </a:xfrm>
        <a:prstGeom prst="rect">
          <a:avLst/>
        </a:prstGeom>
      </xdr:spPr>
    </xdr:pic>
    <xdr:clientData/>
  </xdr:twoCellAnchor>
  <xdr:twoCellAnchor editAs="oneCell">
    <xdr:from>
      <xdr:col>0</xdr:col>
      <xdr:colOff>323850</xdr:colOff>
      <xdr:row>198</xdr:row>
      <xdr:rowOff>85725</xdr:rowOff>
    </xdr:from>
    <xdr:to>
      <xdr:col>4</xdr:col>
      <xdr:colOff>636270</xdr:colOff>
      <xdr:row>211</xdr:row>
      <xdr:rowOff>131445</xdr:rowOff>
    </xdr:to>
    <xdr:pic>
      <xdr:nvPicPr>
        <xdr:cNvPr id="31" name="Imagen 30">
          <a:extLst>
            <a:ext uri="{FF2B5EF4-FFF2-40B4-BE49-F238E27FC236}">
              <a16:creationId xmlns:a16="http://schemas.microsoft.com/office/drawing/2014/main" id="{B88C1E2F-352B-4967-9A4F-F47C0B7263A6}"/>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23850" y="16262985"/>
          <a:ext cx="3482340" cy="2522220"/>
        </a:xfrm>
        <a:prstGeom prst="rect">
          <a:avLst/>
        </a:prstGeom>
      </xdr:spPr>
    </xdr:pic>
    <xdr:clientData/>
  </xdr:twoCellAnchor>
  <xdr:twoCellAnchor editAs="oneCell">
    <xdr:from>
      <xdr:col>6</xdr:col>
      <xdr:colOff>466725</xdr:colOff>
      <xdr:row>198</xdr:row>
      <xdr:rowOff>85725</xdr:rowOff>
    </xdr:from>
    <xdr:to>
      <xdr:col>10</xdr:col>
      <xdr:colOff>207645</xdr:colOff>
      <xdr:row>211</xdr:row>
      <xdr:rowOff>123825</xdr:rowOff>
    </xdr:to>
    <xdr:pic>
      <xdr:nvPicPr>
        <xdr:cNvPr id="32" name="Imagen 31">
          <a:extLst>
            <a:ext uri="{FF2B5EF4-FFF2-40B4-BE49-F238E27FC236}">
              <a16:creationId xmlns:a16="http://schemas.microsoft.com/office/drawing/2014/main" id="{59D38F9D-3761-4C5B-950F-1EC79719AD3F}"/>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069205" y="16262985"/>
          <a:ext cx="3489960" cy="2514600"/>
        </a:xfrm>
        <a:prstGeom prst="rect">
          <a:avLst/>
        </a:prstGeom>
      </xdr:spPr>
    </xdr:pic>
    <xdr:clientData/>
  </xdr:twoCellAnchor>
  <xdr:twoCellAnchor editAs="oneCell">
    <xdr:from>
      <xdr:col>0</xdr:col>
      <xdr:colOff>276225</xdr:colOff>
      <xdr:row>259</xdr:row>
      <xdr:rowOff>57150</xdr:rowOff>
    </xdr:from>
    <xdr:to>
      <xdr:col>4</xdr:col>
      <xdr:colOff>588645</xdr:colOff>
      <xdr:row>272</xdr:row>
      <xdr:rowOff>95250</xdr:rowOff>
    </xdr:to>
    <xdr:pic>
      <xdr:nvPicPr>
        <xdr:cNvPr id="33" name="Imagen 32">
          <a:extLst>
            <a:ext uri="{FF2B5EF4-FFF2-40B4-BE49-F238E27FC236}">
              <a16:creationId xmlns:a16="http://schemas.microsoft.com/office/drawing/2014/main" id="{F9E0ACF8-76DE-449F-8B28-27E10AA58BC8}"/>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76225" y="19282410"/>
          <a:ext cx="3482340" cy="2514600"/>
        </a:xfrm>
        <a:prstGeom prst="rect">
          <a:avLst/>
        </a:prstGeom>
      </xdr:spPr>
    </xdr:pic>
    <xdr:clientData/>
  </xdr:twoCellAnchor>
  <xdr:twoCellAnchor editAs="oneCell">
    <xdr:from>
      <xdr:col>6</xdr:col>
      <xdr:colOff>419100</xdr:colOff>
      <xdr:row>259</xdr:row>
      <xdr:rowOff>76200</xdr:rowOff>
    </xdr:from>
    <xdr:to>
      <xdr:col>10</xdr:col>
      <xdr:colOff>160020</xdr:colOff>
      <xdr:row>272</xdr:row>
      <xdr:rowOff>114300</xdr:rowOff>
    </xdr:to>
    <xdr:pic>
      <xdr:nvPicPr>
        <xdr:cNvPr id="34" name="Imagen 33">
          <a:extLst>
            <a:ext uri="{FF2B5EF4-FFF2-40B4-BE49-F238E27FC236}">
              <a16:creationId xmlns:a16="http://schemas.microsoft.com/office/drawing/2014/main" id="{46A4C8E7-558B-4953-849C-3C72E8D73D81}"/>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5021580" y="19301460"/>
          <a:ext cx="3489960" cy="2514600"/>
        </a:xfrm>
        <a:prstGeom prst="rect">
          <a:avLst/>
        </a:prstGeom>
      </xdr:spPr>
    </xdr:pic>
    <xdr:clientData/>
  </xdr:twoCellAnchor>
  <xdr:twoCellAnchor editAs="oneCell">
    <xdr:from>
      <xdr:col>0</xdr:col>
      <xdr:colOff>247650</xdr:colOff>
      <xdr:row>275</xdr:row>
      <xdr:rowOff>95250</xdr:rowOff>
    </xdr:from>
    <xdr:to>
      <xdr:col>4</xdr:col>
      <xdr:colOff>560070</xdr:colOff>
      <xdr:row>288</xdr:row>
      <xdr:rowOff>133350</xdr:rowOff>
    </xdr:to>
    <xdr:pic>
      <xdr:nvPicPr>
        <xdr:cNvPr id="35" name="Imagen 34">
          <a:extLst>
            <a:ext uri="{FF2B5EF4-FFF2-40B4-BE49-F238E27FC236}">
              <a16:creationId xmlns:a16="http://schemas.microsoft.com/office/drawing/2014/main" id="{6AE68A86-EE26-436D-A399-0864C7335421}"/>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47650" y="22368510"/>
          <a:ext cx="3482340" cy="2514600"/>
        </a:xfrm>
        <a:prstGeom prst="rect">
          <a:avLst/>
        </a:prstGeom>
      </xdr:spPr>
    </xdr:pic>
    <xdr:clientData/>
  </xdr:twoCellAnchor>
  <xdr:twoCellAnchor editAs="oneCell">
    <xdr:from>
      <xdr:col>6</xdr:col>
      <xdr:colOff>400050</xdr:colOff>
      <xdr:row>275</xdr:row>
      <xdr:rowOff>104775</xdr:rowOff>
    </xdr:from>
    <xdr:to>
      <xdr:col>10</xdr:col>
      <xdr:colOff>140970</xdr:colOff>
      <xdr:row>288</xdr:row>
      <xdr:rowOff>142875</xdr:rowOff>
    </xdr:to>
    <xdr:pic>
      <xdr:nvPicPr>
        <xdr:cNvPr id="36" name="Imagen 35">
          <a:extLst>
            <a:ext uri="{FF2B5EF4-FFF2-40B4-BE49-F238E27FC236}">
              <a16:creationId xmlns:a16="http://schemas.microsoft.com/office/drawing/2014/main" id="{4A0BD7C0-E504-42CC-921C-DEA2797E9021}"/>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5002530" y="22378035"/>
          <a:ext cx="3489960" cy="2514600"/>
        </a:xfrm>
        <a:prstGeom prst="rect">
          <a:avLst/>
        </a:prstGeom>
      </xdr:spPr>
    </xdr:pic>
    <xdr:clientData/>
  </xdr:twoCellAnchor>
  <xdr:twoCellAnchor editAs="oneCell">
    <xdr:from>
      <xdr:col>0</xdr:col>
      <xdr:colOff>219075</xdr:colOff>
      <xdr:row>292</xdr:row>
      <xdr:rowOff>76200</xdr:rowOff>
    </xdr:from>
    <xdr:to>
      <xdr:col>4</xdr:col>
      <xdr:colOff>531495</xdr:colOff>
      <xdr:row>305</xdr:row>
      <xdr:rowOff>114300</xdr:rowOff>
    </xdr:to>
    <xdr:pic>
      <xdr:nvPicPr>
        <xdr:cNvPr id="37" name="Imagen 36">
          <a:extLst>
            <a:ext uri="{FF2B5EF4-FFF2-40B4-BE49-F238E27FC236}">
              <a16:creationId xmlns:a16="http://schemas.microsoft.com/office/drawing/2014/main" id="{21BD78E1-4FC6-444B-AFD1-654C1CACFD9D}"/>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19075" y="25466040"/>
          <a:ext cx="3482340" cy="2514600"/>
        </a:xfrm>
        <a:prstGeom prst="rect">
          <a:avLst/>
        </a:prstGeom>
      </xdr:spPr>
    </xdr:pic>
    <xdr:clientData/>
  </xdr:twoCellAnchor>
  <xdr:twoCellAnchor editAs="oneCell">
    <xdr:from>
      <xdr:col>6</xdr:col>
      <xdr:colOff>371475</xdr:colOff>
      <xdr:row>292</xdr:row>
      <xdr:rowOff>85725</xdr:rowOff>
    </xdr:from>
    <xdr:to>
      <xdr:col>10</xdr:col>
      <xdr:colOff>112395</xdr:colOff>
      <xdr:row>305</xdr:row>
      <xdr:rowOff>123825</xdr:rowOff>
    </xdr:to>
    <xdr:pic>
      <xdr:nvPicPr>
        <xdr:cNvPr id="38" name="Imagen 37">
          <a:extLst>
            <a:ext uri="{FF2B5EF4-FFF2-40B4-BE49-F238E27FC236}">
              <a16:creationId xmlns:a16="http://schemas.microsoft.com/office/drawing/2014/main" id="{6E57293C-E9A5-4755-9673-2A485DE3A215}"/>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4973955" y="25475565"/>
          <a:ext cx="3489960" cy="2514600"/>
        </a:xfrm>
        <a:prstGeom prst="rect">
          <a:avLst/>
        </a:prstGeom>
      </xdr:spPr>
    </xdr:pic>
    <xdr:clientData/>
  </xdr:twoCellAnchor>
  <xdr:twoCellAnchor editAs="oneCell">
    <xdr:from>
      <xdr:col>0</xdr:col>
      <xdr:colOff>200025</xdr:colOff>
      <xdr:row>309</xdr:row>
      <xdr:rowOff>95250</xdr:rowOff>
    </xdr:from>
    <xdr:to>
      <xdr:col>4</xdr:col>
      <xdr:colOff>512445</xdr:colOff>
      <xdr:row>322</xdr:row>
      <xdr:rowOff>133350</xdr:rowOff>
    </xdr:to>
    <xdr:pic>
      <xdr:nvPicPr>
        <xdr:cNvPr id="39" name="Imagen 38">
          <a:extLst>
            <a:ext uri="{FF2B5EF4-FFF2-40B4-BE49-F238E27FC236}">
              <a16:creationId xmlns:a16="http://schemas.microsoft.com/office/drawing/2014/main" id="{7A64412A-E23E-4366-9854-E51EB34E6A26}"/>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00025" y="28601670"/>
          <a:ext cx="3482340" cy="2514600"/>
        </a:xfrm>
        <a:prstGeom prst="rect">
          <a:avLst/>
        </a:prstGeom>
      </xdr:spPr>
    </xdr:pic>
    <xdr:clientData/>
  </xdr:twoCellAnchor>
  <xdr:twoCellAnchor editAs="oneCell">
    <xdr:from>
      <xdr:col>6</xdr:col>
      <xdr:colOff>361950</xdr:colOff>
      <xdr:row>309</xdr:row>
      <xdr:rowOff>66675</xdr:rowOff>
    </xdr:from>
    <xdr:to>
      <xdr:col>10</xdr:col>
      <xdr:colOff>95250</xdr:colOff>
      <xdr:row>322</xdr:row>
      <xdr:rowOff>104775</xdr:rowOff>
    </xdr:to>
    <xdr:pic>
      <xdr:nvPicPr>
        <xdr:cNvPr id="40" name="Imagen 39">
          <a:extLst>
            <a:ext uri="{FF2B5EF4-FFF2-40B4-BE49-F238E27FC236}">
              <a16:creationId xmlns:a16="http://schemas.microsoft.com/office/drawing/2014/main" id="{55A29D96-CFC5-4DB4-9786-8235A46F6238}"/>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4964430" y="28573095"/>
          <a:ext cx="3482340" cy="251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228600</xdr:colOff>
      <xdr:row>326</xdr:row>
      <xdr:rowOff>133350</xdr:rowOff>
    </xdr:from>
    <xdr:to>
      <xdr:col>4</xdr:col>
      <xdr:colOff>533400</xdr:colOff>
      <xdr:row>339</xdr:row>
      <xdr:rowOff>171450</xdr:rowOff>
    </xdr:to>
    <xdr:pic>
      <xdr:nvPicPr>
        <xdr:cNvPr id="41" name="Imagen 40">
          <a:extLst>
            <a:ext uri="{FF2B5EF4-FFF2-40B4-BE49-F238E27FC236}">
              <a16:creationId xmlns:a16="http://schemas.microsoft.com/office/drawing/2014/main" id="{D5EB444D-6D5C-4609-8E36-40A7E634EC7B}"/>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28600" y="31756350"/>
          <a:ext cx="3474720" cy="2415540"/>
        </a:xfrm>
        <a:prstGeom prst="rect">
          <a:avLst/>
        </a:prstGeom>
      </xdr:spPr>
    </xdr:pic>
    <xdr:clientData/>
  </xdr:twoCellAnchor>
  <xdr:twoCellAnchor editAs="oneCell">
    <xdr:from>
      <xdr:col>6</xdr:col>
      <xdr:colOff>352425</xdr:colOff>
      <xdr:row>326</xdr:row>
      <xdr:rowOff>76200</xdr:rowOff>
    </xdr:from>
    <xdr:to>
      <xdr:col>10</xdr:col>
      <xdr:colOff>93345</xdr:colOff>
      <xdr:row>339</xdr:row>
      <xdr:rowOff>121920</xdr:rowOff>
    </xdr:to>
    <xdr:pic>
      <xdr:nvPicPr>
        <xdr:cNvPr id="42" name="Imagen 41">
          <a:extLst>
            <a:ext uri="{FF2B5EF4-FFF2-40B4-BE49-F238E27FC236}">
              <a16:creationId xmlns:a16="http://schemas.microsoft.com/office/drawing/2014/main" id="{C4390A81-C03D-4BBD-AA3D-F8222B6460EC}"/>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4954905" y="31699200"/>
          <a:ext cx="3489960" cy="2423160"/>
        </a:xfrm>
        <a:prstGeom prst="rect">
          <a:avLst/>
        </a:prstGeom>
      </xdr:spPr>
    </xdr:pic>
    <xdr:clientData/>
  </xdr:twoCellAnchor>
  <xdr:twoCellAnchor editAs="oneCell">
    <xdr:from>
      <xdr:col>0</xdr:col>
      <xdr:colOff>314325</xdr:colOff>
      <xdr:row>486</xdr:row>
      <xdr:rowOff>85725</xdr:rowOff>
    </xdr:from>
    <xdr:to>
      <xdr:col>4</xdr:col>
      <xdr:colOff>626745</xdr:colOff>
      <xdr:row>499</xdr:row>
      <xdr:rowOff>131445</xdr:rowOff>
    </xdr:to>
    <xdr:pic>
      <xdr:nvPicPr>
        <xdr:cNvPr id="43" name="Imagen 42">
          <a:extLst>
            <a:ext uri="{FF2B5EF4-FFF2-40B4-BE49-F238E27FC236}">
              <a16:creationId xmlns:a16="http://schemas.microsoft.com/office/drawing/2014/main" id="{55E49A3D-9B69-4063-B623-B3DDC8376EF6}"/>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14325" y="55666005"/>
          <a:ext cx="3482340" cy="2423160"/>
        </a:xfrm>
        <a:prstGeom prst="rect">
          <a:avLst/>
        </a:prstGeom>
      </xdr:spPr>
    </xdr:pic>
    <xdr:clientData/>
  </xdr:twoCellAnchor>
  <xdr:twoCellAnchor editAs="oneCell">
    <xdr:from>
      <xdr:col>6</xdr:col>
      <xdr:colOff>257175</xdr:colOff>
      <xdr:row>486</xdr:row>
      <xdr:rowOff>85725</xdr:rowOff>
    </xdr:from>
    <xdr:to>
      <xdr:col>9</xdr:col>
      <xdr:colOff>752475</xdr:colOff>
      <xdr:row>499</xdr:row>
      <xdr:rowOff>123825</xdr:rowOff>
    </xdr:to>
    <xdr:pic>
      <xdr:nvPicPr>
        <xdr:cNvPr id="44" name="Imagen 43">
          <a:extLst>
            <a:ext uri="{FF2B5EF4-FFF2-40B4-BE49-F238E27FC236}">
              <a16:creationId xmlns:a16="http://schemas.microsoft.com/office/drawing/2014/main" id="{AE91524F-7BF7-4265-85D5-C2AC7E4F938C}"/>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859655" y="55666005"/>
          <a:ext cx="3451860" cy="2415540"/>
        </a:xfrm>
        <a:prstGeom prst="rect">
          <a:avLst/>
        </a:prstGeom>
      </xdr:spPr>
    </xdr:pic>
    <xdr:clientData/>
  </xdr:twoCellAnchor>
  <xdr:twoCellAnchor editAs="oneCell">
    <xdr:from>
      <xdr:col>0</xdr:col>
      <xdr:colOff>476250</xdr:colOff>
      <xdr:row>566</xdr:row>
      <xdr:rowOff>47625</xdr:rowOff>
    </xdr:from>
    <xdr:to>
      <xdr:col>4</xdr:col>
      <xdr:colOff>781050</xdr:colOff>
      <xdr:row>579</xdr:row>
      <xdr:rowOff>85725</xdr:rowOff>
    </xdr:to>
    <xdr:pic>
      <xdr:nvPicPr>
        <xdr:cNvPr id="45" name="Imagen 44">
          <a:extLst>
            <a:ext uri="{FF2B5EF4-FFF2-40B4-BE49-F238E27FC236}">
              <a16:creationId xmlns:a16="http://schemas.microsoft.com/office/drawing/2014/main" id="{A4B57D75-3A73-4338-8F68-0BB790592828}"/>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76250" y="70601205"/>
          <a:ext cx="3474720" cy="2415540"/>
        </a:xfrm>
        <a:prstGeom prst="rect">
          <a:avLst/>
        </a:prstGeom>
      </xdr:spPr>
    </xdr:pic>
    <xdr:clientData/>
  </xdr:twoCellAnchor>
  <xdr:twoCellAnchor editAs="oneCell">
    <xdr:from>
      <xdr:col>6</xdr:col>
      <xdr:colOff>390525</xdr:colOff>
      <xdr:row>566</xdr:row>
      <xdr:rowOff>66675</xdr:rowOff>
    </xdr:from>
    <xdr:to>
      <xdr:col>10</xdr:col>
      <xdr:colOff>123825</xdr:colOff>
      <xdr:row>579</xdr:row>
      <xdr:rowOff>104775</xdr:rowOff>
    </xdr:to>
    <xdr:pic>
      <xdr:nvPicPr>
        <xdr:cNvPr id="46" name="Imagen 45">
          <a:extLst>
            <a:ext uri="{FF2B5EF4-FFF2-40B4-BE49-F238E27FC236}">
              <a16:creationId xmlns:a16="http://schemas.microsoft.com/office/drawing/2014/main" id="{1088FE9A-89FF-49D8-8D8A-86A23E428B27}"/>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993005" y="70620255"/>
          <a:ext cx="3482340" cy="2415540"/>
        </a:xfrm>
        <a:prstGeom prst="rect">
          <a:avLst/>
        </a:prstGeom>
      </xdr:spPr>
    </xdr:pic>
    <xdr:clientData/>
  </xdr:twoCellAnchor>
  <xdr:twoCellAnchor editAs="oneCell">
    <xdr:from>
      <xdr:col>0</xdr:col>
      <xdr:colOff>295275</xdr:colOff>
      <xdr:row>502</xdr:row>
      <xdr:rowOff>76200</xdr:rowOff>
    </xdr:from>
    <xdr:to>
      <xdr:col>4</xdr:col>
      <xdr:colOff>600075</xdr:colOff>
      <xdr:row>515</xdr:row>
      <xdr:rowOff>114300</xdr:rowOff>
    </xdr:to>
    <xdr:pic>
      <xdr:nvPicPr>
        <xdr:cNvPr id="47" name="Imagen 46">
          <a:extLst>
            <a:ext uri="{FF2B5EF4-FFF2-40B4-BE49-F238E27FC236}">
              <a16:creationId xmlns:a16="http://schemas.microsoft.com/office/drawing/2014/main" id="{32DA7ABC-EB39-4665-B27C-CB77C489755C}"/>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295275" y="58597800"/>
          <a:ext cx="3474720" cy="2415540"/>
        </a:xfrm>
        <a:prstGeom prst="rect">
          <a:avLst/>
        </a:prstGeom>
      </xdr:spPr>
    </xdr:pic>
    <xdr:clientData/>
  </xdr:twoCellAnchor>
  <xdr:twoCellAnchor editAs="oneCell">
    <xdr:from>
      <xdr:col>6</xdr:col>
      <xdr:colOff>361950</xdr:colOff>
      <xdr:row>502</xdr:row>
      <xdr:rowOff>76200</xdr:rowOff>
    </xdr:from>
    <xdr:to>
      <xdr:col>10</xdr:col>
      <xdr:colOff>95250</xdr:colOff>
      <xdr:row>515</xdr:row>
      <xdr:rowOff>114300</xdr:rowOff>
    </xdr:to>
    <xdr:pic>
      <xdr:nvPicPr>
        <xdr:cNvPr id="48" name="Imagen 47">
          <a:extLst>
            <a:ext uri="{FF2B5EF4-FFF2-40B4-BE49-F238E27FC236}">
              <a16:creationId xmlns:a16="http://schemas.microsoft.com/office/drawing/2014/main" id="{2F0C7423-E19B-4776-B10B-9719D0F33B85}"/>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964430" y="58597800"/>
          <a:ext cx="3482340" cy="2415540"/>
        </a:xfrm>
        <a:prstGeom prst="rect">
          <a:avLst/>
        </a:prstGeom>
      </xdr:spPr>
    </xdr:pic>
    <xdr:clientData/>
  </xdr:twoCellAnchor>
  <xdr:twoCellAnchor editAs="oneCell">
    <xdr:from>
      <xdr:col>0</xdr:col>
      <xdr:colOff>390525</xdr:colOff>
      <xdr:row>550</xdr:row>
      <xdr:rowOff>85725</xdr:rowOff>
    </xdr:from>
    <xdr:to>
      <xdr:col>4</xdr:col>
      <xdr:colOff>702945</xdr:colOff>
      <xdr:row>563</xdr:row>
      <xdr:rowOff>123825</xdr:rowOff>
    </xdr:to>
    <xdr:pic>
      <xdr:nvPicPr>
        <xdr:cNvPr id="49" name="Imagen 48">
          <a:extLst>
            <a:ext uri="{FF2B5EF4-FFF2-40B4-BE49-F238E27FC236}">
              <a16:creationId xmlns:a16="http://schemas.microsoft.com/office/drawing/2014/main" id="{F7B6BDCA-99AF-431C-9A1D-089EA0073102}"/>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90525" y="67697985"/>
          <a:ext cx="3482340" cy="2415540"/>
        </a:xfrm>
        <a:prstGeom prst="rect">
          <a:avLst/>
        </a:prstGeom>
      </xdr:spPr>
    </xdr:pic>
    <xdr:clientData/>
  </xdr:twoCellAnchor>
  <xdr:twoCellAnchor editAs="oneCell">
    <xdr:from>
      <xdr:col>6</xdr:col>
      <xdr:colOff>400050</xdr:colOff>
      <xdr:row>550</xdr:row>
      <xdr:rowOff>85725</xdr:rowOff>
    </xdr:from>
    <xdr:to>
      <xdr:col>10</xdr:col>
      <xdr:colOff>140970</xdr:colOff>
      <xdr:row>563</xdr:row>
      <xdr:rowOff>123825</xdr:rowOff>
    </xdr:to>
    <xdr:pic>
      <xdr:nvPicPr>
        <xdr:cNvPr id="50" name="Imagen 49">
          <a:extLst>
            <a:ext uri="{FF2B5EF4-FFF2-40B4-BE49-F238E27FC236}">
              <a16:creationId xmlns:a16="http://schemas.microsoft.com/office/drawing/2014/main" id="{698887A3-ADE0-4224-BDC9-D6F27B017946}"/>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5002530" y="67697985"/>
          <a:ext cx="3489960" cy="2415540"/>
        </a:xfrm>
        <a:prstGeom prst="rect">
          <a:avLst/>
        </a:prstGeom>
      </xdr:spPr>
    </xdr:pic>
    <xdr:clientData/>
  </xdr:twoCellAnchor>
  <xdr:twoCellAnchor editAs="oneCell">
    <xdr:from>
      <xdr:col>0</xdr:col>
      <xdr:colOff>219075</xdr:colOff>
      <xdr:row>342</xdr:row>
      <xdr:rowOff>104775</xdr:rowOff>
    </xdr:from>
    <xdr:to>
      <xdr:col>4</xdr:col>
      <xdr:colOff>523875</xdr:colOff>
      <xdr:row>355</xdr:row>
      <xdr:rowOff>142875</xdr:rowOff>
    </xdr:to>
    <xdr:pic>
      <xdr:nvPicPr>
        <xdr:cNvPr id="51" name="Imagen 50">
          <a:extLst>
            <a:ext uri="{FF2B5EF4-FFF2-40B4-BE49-F238E27FC236}">
              <a16:creationId xmlns:a16="http://schemas.microsoft.com/office/drawing/2014/main" id="{1670B470-A574-4FD0-9833-658189C7C0CB}"/>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219075" y="34669095"/>
          <a:ext cx="3474720" cy="2415540"/>
        </a:xfrm>
        <a:prstGeom prst="rect">
          <a:avLst/>
        </a:prstGeom>
      </xdr:spPr>
    </xdr:pic>
    <xdr:clientData/>
  </xdr:twoCellAnchor>
  <xdr:twoCellAnchor editAs="oneCell">
    <xdr:from>
      <xdr:col>6</xdr:col>
      <xdr:colOff>314325</xdr:colOff>
      <xdr:row>342</xdr:row>
      <xdr:rowOff>114300</xdr:rowOff>
    </xdr:from>
    <xdr:to>
      <xdr:col>10</xdr:col>
      <xdr:colOff>17145</xdr:colOff>
      <xdr:row>355</xdr:row>
      <xdr:rowOff>129540</xdr:rowOff>
    </xdr:to>
    <xdr:pic>
      <xdr:nvPicPr>
        <xdr:cNvPr id="52" name="Imagen 51">
          <a:extLst>
            <a:ext uri="{FF2B5EF4-FFF2-40B4-BE49-F238E27FC236}">
              <a16:creationId xmlns:a16="http://schemas.microsoft.com/office/drawing/2014/main" id="{4FDE7317-EB37-40E6-A8BA-3512C7C3451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4916805" y="34678620"/>
          <a:ext cx="3451860" cy="2392680"/>
        </a:xfrm>
        <a:prstGeom prst="rect">
          <a:avLst/>
        </a:prstGeom>
      </xdr:spPr>
    </xdr:pic>
    <xdr:clientData/>
  </xdr:twoCellAnchor>
  <xdr:twoCellAnchor editAs="oneCell">
    <xdr:from>
      <xdr:col>0</xdr:col>
      <xdr:colOff>276225</xdr:colOff>
      <xdr:row>358</xdr:row>
      <xdr:rowOff>66675</xdr:rowOff>
    </xdr:from>
    <xdr:to>
      <xdr:col>4</xdr:col>
      <xdr:colOff>588645</xdr:colOff>
      <xdr:row>371</xdr:row>
      <xdr:rowOff>112395</xdr:rowOff>
    </xdr:to>
    <xdr:pic>
      <xdr:nvPicPr>
        <xdr:cNvPr id="53" name="Imagen 52">
          <a:extLst>
            <a:ext uri="{FF2B5EF4-FFF2-40B4-BE49-F238E27FC236}">
              <a16:creationId xmlns:a16="http://schemas.microsoft.com/office/drawing/2014/main" id="{EE2718C5-22CB-475B-9D1C-8E07A2D911AC}"/>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76225" y="37778055"/>
          <a:ext cx="3482340" cy="2423160"/>
        </a:xfrm>
        <a:prstGeom prst="rect">
          <a:avLst/>
        </a:prstGeom>
      </xdr:spPr>
    </xdr:pic>
    <xdr:clientData/>
  </xdr:twoCellAnchor>
  <xdr:twoCellAnchor editAs="oneCell">
    <xdr:from>
      <xdr:col>6</xdr:col>
      <xdr:colOff>361950</xdr:colOff>
      <xdr:row>358</xdr:row>
      <xdr:rowOff>95250</xdr:rowOff>
    </xdr:from>
    <xdr:to>
      <xdr:col>10</xdr:col>
      <xdr:colOff>102450</xdr:colOff>
      <xdr:row>371</xdr:row>
      <xdr:rowOff>138750</xdr:rowOff>
    </xdr:to>
    <xdr:pic>
      <xdr:nvPicPr>
        <xdr:cNvPr id="54" name="Imagen 53">
          <a:extLst>
            <a:ext uri="{FF2B5EF4-FFF2-40B4-BE49-F238E27FC236}">
              <a16:creationId xmlns:a16="http://schemas.microsoft.com/office/drawing/2014/main" id="{16A51274-843E-42B9-84B5-322C9854B38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4964430" y="37806630"/>
          <a:ext cx="3489540" cy="2420940"/>
        </a:xfrm>
        <a:prstGeom prst="rect">
          <a:avLst/>
        </a:prstGeom>
      </xdr:spPr>
    </xdr:pic>
    <xdr:clientData/>
  </xdr:twoCellAnchor>
  <xdr:twoCellAnchor editAs="oneCell">
    <xdr:from>
      <xdr:col>0</xdr:col>
      <xdr:colOff>209550</xdr:colOff>
      <xdr:row>390</xdr:row>
      <xdr:rowOff>57150</xdr:rowOff>
    </xdr:from>
    <xdr:to>
      <xdr:col>4</xdr:col>
      <xdr:colOff>521970</xdr:colOff>
      <xdr:row>403</xdr:row>
      <xdr:rowOff>95250</xdr:rowOff>
    </xdr:to>
    <xdr:pic>
      <xdr:nvPicPr>
        <xdr:cNvPr id="55" name="Imagen 54">
          <a:extLst>
            <a:ext uri="{FF2B5EF4-FFF2-40B4-BE49-F238E27FC236}">
              <a16:creationId xmlns:a16="http://schemas.microsoft.com/office/drawing/2014/main" id="{72D5F967-BE97-4F55-A240-1880A8673FFF}"/>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09550" y="43742610"/>
          <a:ext cx="3482340" cy="2415540"/>
        </a:xfrm>
        <a:prstGeom prst="rect">
          <a:avLst/>
        </a:prstGeom>
      </xdr:spPr>
    </xdr:pic>
    <xdr:clientData/>
  </xdr:twoCellAnchor>
  <xdr:twoCellAnchor editAs="oneCell">
    <xdr:from>
      <xdr:col>6</xdr:col>
      <xdr:colOff>295275</xdr:colOff>
      <xdr:row>390</xdr:row>
      <xdr:rowOff>104775</xdr:rowOff>
    </xdr:from>
    <xdr:to>
      <xdr:col>10</xdr:col>
      <xdr:colOff>28575</xdr:colOff>
      <xdr:row>403</xdr:row>
      <xdr:rowOff>142875</xdr:rowOff>
    </xdr:to>
    <xdr:pic>
      <xdr:nvPicPr>
        <xdr:cNvPr id="56" name="Imagen 55">
          <a:extLst>
            <a:ext uri="{FF2B5EF4-FFF2-40B4-BE49-F238E27FC236}">
              <a16:creationId xmlns:a16="http://schemas.microsoft.com/office/drawing/2014/main" id="{D4B1EACB-38F0-4CD9-A431-17BCD0BD5301}"/>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4897755" y="43790235"/>
          <a:ext cx="3482340" cy="2415540"/>
        </a:xfrm>
        <a:prstGeom prst="rect">
          <a:avLst/>
        </a:prstGeom>
      </xdr:spPr>
    </xdr:pic>
    <xdr:clientData/>
  </xdr:twoCellAnchor>
  <xdr:twoCellAnchor editAs="oneCell">
    <xdr:from>
      <xdr:col>0</xdr:col>
      <xdr:colOff>180975</xdr:colOff>
      <xdr:row>422</xdr:row>
      <xdr:rowOff>57150</xdr:rowOff>
    </xdr:from>
    <xdr:to>
      <xdr:col>4</xdr:col>
      <xdr:colOff>493395</xdr:colOff>
      <xdr:row>435</xdr:row>
      <xdr:rowOff>95250</xdr:rowOff>
    </xdr:to>
    <xdr:pic>
      <xdr:nvPicPr>
        <xdr:cNvPr id="57" name="Imagen 56">
          <a:extLst>
            <a:ext uri="{FF2B5EF4-FFF2-40B4-BE49-F238E27FC236}">
              <a16:creationId xmlns:a16="http://schemas.microsoft.com/office/drawing/2014/main" id="{663EF37D-4F44-44FE-A48F-E8652B2F17F9}"/>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180975" y="46683930"/>
          <a:ext cx="3482340" cy="2415540"/>
        </a:xfrm>
        <a:prstGeom prst="rect">
          <a:avLst/>
        </a:prstGeom>
      </xdr:spPr>
    </xdr:pic>
    <xdr:clientData/>
  </xdr:twoCellAnchor>
  <xdr:twoCellAnchor editAs="oneCell">
    <xdr:from>
      <xdr:col>6</xdr:col>
      <xdr:colOff>323850</xdr:colOff>
      <xdr:row>422</xdr:row>
      <xdr:rowOff>57150</xdr:rowOff>
    </xdr:from>
    <xdr:to>
      <xdr:col>10</xdr:col>
      <xdr:colOff>64770</xdr:colOff>
      <xdr:row>435</xdr:row>
      <xdr:rowOff>95250</xdr:rowOff>
    </xdr:to>
    <xdr:pic>
      <xdr:nvPicPr>
        <xdr:cNvPr id="58" name="Imagen 57">
          <a:extLst>
            <a:ext uri="{FF2B5EF4-FFF2-40B4-BE49-F238E27FC236}">
              <a16:creationId xmlns:a16="http://schemas.microsoft.com/office/drawing/2014/main" id="{A52A9F01-3288-43DF-B38C-755082537D2B}"/>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926330" y="46683930"/>
          <a:ext cx="3489960" cy="2415540"/>
        </a:xfrm>
        <a:prstGeom prst="rect">
          <a:avLst/>
        </a:prstGeom>
      </xdr:spPr>
    </xdr:pic>
    <xdr:clientData/>
  </xdr:twoCellAnchor>
  <xdr:twoCellAnchor editAs="oneCell">
    <xdr:from>
      <xdr:col>6</xdr:col>
      <xdr:colOff>333375</xdr:colOff>
      <xdr:row>438</xdr:row>
      <xdr:rowOff>66675</xdr:rowOff>
    </xdr:from>
    <xdr:to>
      <xdr:col>10</xdr:col>
      <xdr:colOff>74295</xdr:colOff>
      <xdr:row>451</xdr:row>
      <xdr:rowOff>104775</xdr:rowOff>
    </xdr:to>
    <xdr:pic>
      <xdr:nvPicPr>
        <xdr:cNvPr id="59" name="Imagen 58">
          <a:extLst>
            <a:ext uri="{FF2B5EF4-FFF2-40B4-BE49-F238E27FC236}">
              <a16:creationId xmlns:a16="http://schemas.microsoft.com/office/drawing/2014/main" id="{F8467275-C8CA-4EF5-AAF9-7A6BF7B57C7E}"/>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935855" y="49764315"/>
          <a:ext cx="348996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7687F750-53F2-4E98-B18D-2B95F53BADE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912C5C8-0623-401B-A687-2DAB0995F44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235874</xdr:colOff>
      <xdr:row>37</xdr:row>
      <xdr:rowOff>32700</xdr:rowOff>
    </xdr:from>
    <xdr:to>
      <xdr:col>10</xdr:col>
      <xdr:colOff>235161</xdr:colOff>
      <xdr:row>50</xdr:row>
      <xdr:rowOff>171449</xdr:rowOff>
    </xdr:to>
    <xdr:pic>
      <xdr:nvPicPr>
        <xdr:cNvPr id="4" name="Imagen 3">
          <a:extLst>
            <a:ext uri="{FF2B5EF4-FFF2-40B4-BE49-F238E27FC236}">
              <a16:creationId xmlns:a16="http://schemas.microsoft.com/office/drawing/2014/main" id="{6032171E-B2E7-480C-972C-D3A6B2C18D3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rot="5400000">
          <a:off x="4452393" y="7451921"/>
          <a:ext cx="2516189" cy="2018587"/>
        </a:xfrm>
        <a:prstGeom prst="rect">
          <a:avLst/>
        </a:prstGeom>
      </xdr:spPr>
    </xdr:pic>
    <xdr:clientData/>
  </xdr:twoCellAnchor>
  <xdr:twoCellAnchor editAs="oneCell">
    <xdr:from>
      <xdr:col>2</xdr:col>
      <xdr:colOff>371475</xdr:colOff>
      <xdr:row>37</xdr:row>
      <xdr:rowOff>19050</xdr:rowOff>
    </xdr:from>
    <xdr:to>
      <xdr:col>5</xdr:col>
      <xdr:colOff>472413</xdr:colOff>
      <xdr:row>50</xdr:row>
      <xdr:rowOff>140934</xdr:rowOff>
    </xdr:to>
    <xdr:pic>
      <xdr:nvPicPr>
        <xdr:cNvPr id="5" name="Imagen 4">
          <a:extLst>
            <a:ext uri="{FF2B5EF4-FFF2-40B4-BE49-F238E27FC236}">
              <a16:creationId xmlns:a16="http://schemas.microsoft.com/office/drawing/2014/main" id="{69D3CF5B-AA7D-4B85-AC06-6951DC487C79}"/>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rot="5400000">
          <a:off x="696282" y="7436163"/>
          <a:ext cx="2499324" cy="2005938"/>
        </a:xfrm>
        <a:prstGeom prst="rect">
          <a:avLst/>
        </a:prstGeom>
      </xdr:spPr>
    </xdr:pic>
    <xdr:clientData/>
  </xdr:twoCellAnchor>
  <xdr:twoCellAnchor editAs="oneCell">
    <xdr:from>
      <xdr:col>3</xdr:col>
      <xdr:colOff>19049</xdr:colOff>
      <xdr:row>5</xdr:row>
      <xdr:rowOff>28577</xdr:rowOff>
    </xdr:from>
    <xdr:to>
      <xdr:col>5</xdr:col>
      <xdr:colOff>676274</xdr:colOff>
      <xdr:row>18</xdr:row>
      <xdr:rowOff>146052</xdr:rowOff>
    </xdr:to>
    <xdr:pic>
      <xdr:nvPicPr>
        <xdr:cNvPr id="6" name="Imagen 5">
          <a:extLst>
            <a:ext uri="{FF2B5EF4-FFF2-40B4-BE49-F238E27FC236}">
              <a16:creationId xmlns:a16="http://schemas.microsoft.com/office/drawing/2014/main" id="{35CD6714-EC9E-4D34-A7C4-C45EAA2789A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rot="5400000">
          <a:off x="902334" y="1454152"/>
          <a:ext cx="2510155" cy="1990725"/>
        </a:xfrm>
        <a:prstGeom prst="rect">
          <a:avLst/>
        </a:prstGeom>
      </xdr:spPr>
    </xdr:pic>
    <xdr:clientData/>
  </xdr:twoCellAnchor>
  <xdr:twoCellAnchor editAs="oneCell">
    <xdr:from>
      <xdr:col>8</xdr:col>
      <xdr:colOff>180975</xdr:colOff>
      <xdr:row>5</xdr:row>
      <xdr:rowOff>47625</xdr:rowOff>
    </xdr:from>
    <xdr:to>
      <xdr:col>10</xdr:col>
      <xdr:colOff>166519</xdr:colOff>
      <xdr:row>18</xdr:row>
      <xdr:rowOff>158526</xdr:rowOff>
    </xdr:to>
    <xdr:pic>
      <xdr:nvPicPr>
        <xdr:cNvPr id="7" name="Imagen 6">
          <a:extLst>
            <a:ext uri="{FF2B5EF4-FFF2-40B4-BE49-F238E27FC236}">
              <a16:creationId xmlns:a16="http://schemas.microsoft.com/office/drawing/2014/main" id="{4DF9EAED-AD11-44B0-970E-B4805EF9B7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rot="16200000">
          <a:off x="4396926" y="1462854"/>
          <a:ext cx="2503581" cy="2004844"/>
        </a:xfrm>
        <a:prstGeom prst="rect">
          <a:avLst/>
        </a:prstGeom>
      </xdr:spPr>
    </xdr:pic>
    <xdr:clientData/>
  </xdr:twoCellAnchor>
  <xdr:twoCellAnchor editAs="oneCell">
    <xdr:from>
      <xdr:col>8</xdr:col>
      <xdr:colOff>95249</xdr:colOff>
      <xdr:row>21</xdr:row>
      <xdr:rowOff>1</xdr:rowOff>
    </xdr:from>
    <xdr:to>
      <xdr:col>10</xdr:col>
      <xdr:colOff>123824</xdr:colOff>
      <xdr:row>34</xdr:row>
      <xdr:rowOff>168276</xdr:rowOff>
    </xdr:to>
    <xdr:pic>
      <xdr:nvPicPr>
        <xdr:cNvPr id="8" name="Imagen 7">
          <a:extLst>
            <a:ext uri="{FF2B5EF4-FFF2-40B4-BE49-F238E27FC236}">
              <a16:creationId xmlns:a16="http://schemas.microsoft.com/office/drawing/2014/main" id="{651959C5-8A44-4518-A5A6-7121CA86F4B2}"/>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rot="5400000">
          <a:off x="4304029" y="4424681"/>
          <a:ext cx="2560955" cy="2047875"/>
        </a:xfrm>
        <a:prstGeom prst="rect">
          <a:avLst/>
        </a:prstGeom>
      </xdr:spPr>
    </xdr:pic>
    <xdr:clientData/>
  </xdr:twoCellAnchor>
  <xdr:twoCellAnchor editAs="oneCell">
    <xdr:from>
      <xdr:col>1</xdr:col>
      <xdr:colOff>38100</xdr:colOff>
      <xdr:row>21</xdr:row>
      <xdr:rowOff>38101</xdr:rowOff>
    </xdr:from>
    <xdr:to>
      <xdr:col>4</xdr:col>
      <xdr:colOff>300103</xdr:colOff>
      <xdr:row>32</xdr:row>
      <xdr:rowOff>149314</xdr:rowOff>
    </xdr:to>
    <xdr:pic>
      <xdr:nvPicPr>
        <xdr:cNvPr id="9" name="Imagen 8">
          <a:extLst>
            <a:ext uri="{FF2B5EF4-FFF2-40B4-BE49-F238E27FC236}">
              <a16:creationId xmlns:a16="http://schemas.microsoft.com/office/drawing/2014/main" id="{4F06A568-14BB-440C-968D-D42CBC200B0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89560" y="4206241"/>
          <a:ext cx="1702183" cy="2138133"/>
        </a:xfrm>
        <a:prstGeom prst="rect">
          <a:avLst/>
        </a:prstGeom>
      </xdr:spPr>
    </xdr:pic>
    <xdr:clientData/>
  </xdr:twoCellAnchor>
  <xdr:twoCellAnchor editAs="oneCell">
    <xdr:from>
      <xdr:col>4</xdr:col>
      <xdr:colOff>345881</xdr:colOff>
      <xdr:row>22</xdr:row>
      <xdr:rowOff>126226</xdr:rowOff>
    </xdr:from>
    <xdr:to>
      <xdr:col>6</xdr:col>
      <xdr:colOff>532199</xdr:colOff>
      <xdr:row>34</xdr:row>
      <xdr:rowOff>171450</xdr:rowOff>
    </xdr:to>
    <xdr:pic>
      <xdr:nvPicPr>
        <xdr:cNvPr id="10" name="Imagen 9">
          <a:extLst>
            <a:ext uri="{FF2B5EF4-FFF2-40B4-BE49-F238E27FC236}">
              <a16:creationId xmlns:a16="http://schemas.microsoft.com/office/drawing/2014/main" id="{953107E6-2840-4004-BB52-5A525007F3D9}"/>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037521" y="4492486"/>
          <a:ext cx="1794138" cy="2239784"/>
        </a:xfrm>
        <a:prstGeom prst="rect">
          <a:avLst/>
        </a:prstGeom>
      </xdr:spPr>
    </xdr:pic>
    <xdr:clientData/>
  </xdr:twoCellAnchor>
  <xdr:twoCellAnchor editAs="oneCell">
    <xdr:from>
      <xdr:col>7</xdr:col>
      <xdr:colOff>61368</xdr:colOff>
      <xdr:row>53</xdr:row>
      <xdr:rowOff>64331</xdr:rowOff>
    </xdr:from>
    <xdr:to>
      <xdr:col>11</xdr:col>
      <xdr:colOff>514350</xdr:colOff>
      <xdr:row>66</xdr:row>
      <xdr:rowOff>142129</xdr:rowOff>
    </xdr:to>
    <xdr:pic>
      <xdr:nvPicPr>
        <xdr:cNvPr id="11" name="Imagen 10">
          <a:extLst>
            <a:ext uri="{FF2B5EF4-FFF2-40B4-BE49-F238E27FC236}">
              <a16:creationId xmlns:a16="http://schemas.microsoft.com/office/drawing/2014/main" id="{1E19BC2A-D5AE-455A-863D-B321AEFC14D3}"/>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3939948" y="10183691"/>
          <a:ext cx="3493362" cy="2455238"/>
        </a:xfrm>
        <a:prstGeom prst="rect">
          <a:avLst/>
        </a:prstGeom>
      </xdr:spPr>
    </xdr:pic>
    <xdr:clientData/>
  </xdr:twoCellAnchor>
  <xdr:twoCellAnchor editAs="oneCell">
    <xdr:from>
      <xdr:col>3</xdr:col>
      <xdr:colOff>5473</xdr:colOff>
      <xdr:row>53</xdr:row>
      <xdr:rowOff>29522</xdr:rowOff>
    </xdr:from>
    <xdr:to>
      <xdr:col>5</xdr:col>
      <xdr:colOff>657225</xdr:colOff>
      <xdr:row>66</xdr:row>
      <xdr:rowOff>149225</xdr:rowOff>
    </xdr:to>
    <xdr:pic>
      <xdr:nvPicPr>
        <xdr:cNvPr id="12" name="Imagen 11">
          <a:extLst>
            <a:ext uri="{FF2B5EF4-FFF2-40B4-BE49-F238E27FC236}">
              <a16:creationId xmlns:a16="http://schemas.microsoft.com/office/drawing/2014/main" id="{7311171A-138C-41D7-8768-CDFD565E5261}"/>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1148473" y="10148882"/>
          <a:ext cx="1985252" cy="2497143"/>
        </a:xfrm>
        <a:prstGeom prst="rect">
          <a:avLst/>
        </a:prstGeom>
      </xdr:spPr>
    </xdr:pic>
    <xdr:clientData/>
  </xdr:twoCellAnchor>
  <xdr:twoCellAnchor editAs="oneCell">
    <xdr:from>
      <xdr:col>8</xdr:col>
      <xdr:colOff>257974</xdr:colOff>
      <xdr:row>69</xdr:row>
      <xdr:rowOff>44334</xdr:rowOff>
    </xdr:from>
    <xdr:to>
      <xdr:col>10</xdr:col>
      <xdr:colOff>211547</xdr:colOff>
      <xdr:row>82</xdr:row>
      <xdr:rowOff>122132</xdr:rowOff>
    </xdr:to>
    <xdr:pic>
      <xdr:nvPicPr>
        <xdr:cNvPr id="13" name="Imagen 12">
          <a:extLst>
            <a:ext uri="{FF2B5EF4-FFF2-40B4-BE49-F238E27FC236}">
              <a16:creationId xmlns:a16="http://schemas.microsoft.com/office/drawing/2014/main" id="{5BB278D3-41D3-4895-9C43-97D91717666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4723294" y="13112634"/>
          <a:ext cx="1972873" cy="2455238"/>
        </a:xfrm>
        <a:prstGeom prst="rect">
          <a:avLst/>
        </a:prstGeom>
      </xdr:spPr>
    </xdr:pic>
    <xdr:clientData/>
  </xdr:twoCellAnchor>
  <xdr:twoCellAnchor editAs="oneCell">
    <xdr:from>
      <xdr:col>1</xdr:col>
      <xdr:colOff>47625</xdr:colOff>
      <xdr:row>69</xdr:row>
      <xdr:rowOff>34518</xdr:rowOff>
    </xdr:from>
    <xdr:to>
      <xdr:col>6</xdr:col>
      <xdr:colOff>495300</xdr:colOff>
      <xdr:row>82</xdr:row>
      <xdr:rowOff>115481</xdr:rowOff>
    </xdr:to>
    <xdr:pic>
      <xdr:nvPicPr>
        <xdr:cNvPr id="14" name="Imagen 13">
          <a:extLst>
            <a:ext uri="{FF2B5EF4-FFF2-40B4-BE49-F238E27FC236}">
              <a16:creationId xmlns:a16="http://schemas.microsoft.com/office/drawing/2014/main" id="{C3C9B34E-106C-46CC-A09C-62C765759235}"/>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299085" y="13102818"/>
          <a:ext cx="3495675" cy="2458403"/>
        </a:xfrm>
        <a:prstGeom prst="rect">
          <a:avLst/>
        </a:prstGeom>
      </xdr:spPr>
    </xdr:pic>
    <xdr:clientData/>
  </xdr:twoCellAnchor>
  <xdr:twoCellAnchor editAs="oneCell">
    <xdr:from>
      <xdr:col>8</xdr:col>
      <xdr:colOff>238924</xdr:colOff>
      <xdr:row>85</xdr:row>
      <xdr:rowOff>63384</xdr:rowOff>
    </xdr:from>
    <xdr:to>
      <xdr:col>10</xdr:col>
      <xdr:colOff>192497</xdr:colOff>
      <xdr:row>98</xdr:row>
      <xdr:rowOff>141182</xdr:rowOff>
    </xdr:to>
    <xdr:pic>
      <xdr:nvPicPr>
        <xdr:cNvPr id="15" name="Imagen 14">
          <a:extLst>
            <a:ext uri="{FF2B5EF4-FFF2-40B4-BE49-F238E27FC236}">
              <a16:creationId xmlns:a16="http://schemas.microsoft.com/office/drawing/2014/main" id="{3D196EDF-37CA-4D9F-A864-081E0A66B8D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4704244" y="16080624"/>
          <a:ext cx="1972873" cy="2455238"/>
        </a:xfrm>
        <a:prstGeom prst="rect">
          <a:avLst/>
        </a:prstGeom>
      </xdr:spPr>
    </xdr:pic>
    <xdr:clientData/>
  </xdr:twoCellAnchor>
  <xdr:twoCellAnchor editAs="oneCell">
    <xdr:from>
      <xdr:col>3</xdr:col>
      <xdr:colOff>9525</xdr:colOff>
      <xdr:row>85</xdr:row>
      <xdr:rowOff>28575</xdr:rowOff>
    </xdr:from>
    <xdr:to>
      <xdr:col>5</xdr:col>
      <xdr:colOff>661277</xdr:colOff>
      <xdr:row>98</xdr:row>
      <xdr:rowOff>148277</xdr:rowOff>
    </xdr:to>
    <xdr:pic>
      <xdr:nvPicPr>
        <xdr:cNvPr id="16" name="Imagen 15">
          <a:extLst>
            <a:ext uri="{FF2B5EF4-FFF2-40B4-BE49-F238E27FC236}">
              <a16:creationId xmlns:a16="http://schemas.microsoft.com/office/drawing/2014/main" id="{9912F252-F250-470D-A49A-B1AEBD45D7F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1152525" y="16045815"/>
          <a:ext cx="1985252" cy="249714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7B3B21D-4480-4A0E-89E2-E8808A9FAB3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0128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756855D2-0BED-4C99-BC35-6D240070451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367729</xdr:colOff>
      <xdr:row>152</xdr:row>
      <xdr:rowOff>1133161</xdr:rowOff>
    </xdr:from>
    <xdr:to>
      <xdr:col>6</xdr:col>
      <xdr:colOff>1164448</xdr:colOff>
      <xdr:row>157</xdr:row>
      <xdr:rowOff>904434</xdr:rowOff>
    </xdr:to>
    <xdr:pic>
      <xdr:nvPicPr>
        <xdr:cNvPr id="4" name="Imagen 3">
          <a:extLst>
            <a:ext uri="{FF2B5EF4-FFF2-40B4-BE49-F238E27FC236}">
              <a16:creationId xmlns:a16="http://schemas.microsoft.com/office/drawing/2014/main" id="{9C208539-3D6B-40E3-9E89-BE6EF420DF4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939229" y="52712941"/>
          <a:ext cx="3517059" cy="1889633"/>
        </a:xfrm>
        <a:prstGeom prst="rect">
          <a:avLst/>
        </a:prstGeom>
      </xdr:spPr>
    </xdr:pic>
    <xdr:clientData/>
  </xdr:twoCellAnchor>
  <xdr:twoCellAnchor editAs="oneCell">
    <xdr:from>
      <xdr:col>2</xdr:col>
      <xdr:colOff>348470</xdr:colOff>
      <xdr:row>147</xdr:row>
      <xdr:rowOff>62439</xdr:rowOff>
    </xdr:from>
    <xdr:to>
      <xdr:col>6</xdr:col>
      <xdr:colOff>1136085</xdr:colOff>
      <xdr:row>152</xdr:row>
      <xdr:rowOff>1000628</xdr:rowOff>
    </xdr:to>
    <xdr:pic>
      <xdr:nvPicPr>
        <xdr:cNvPr id="5" name="Imagen 4">
          <a:extLst>
            <a:ext uri="{FF2B5EF4-FFF2-40B4-BE49-F238E27FC236}">
              <a16:creationId xmlns:a16="http://schemas.microsoft.com/office/drawing/2014/main" id="{C3A5D506-F913-497D-9BF2-FF46689B9F1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919970" y="50712579"/>
          <a:ext cx="3507955" cy="1867829"/>
        </a:xfrm>
        <a:prstGeom prst="rect">
          <a:avLst/>
        </a:prstGeom>
      </xdr:spPr>
    </xdr:pic>
    <xdr:clientData/>
  </xdr:twoCellAnchor>
  <xdr:twoCellAnchor editAs="oneCell">
    <xdr:from>
      <xdr:col>8</xdr:col>
      <xdr:colOff>272688</xdr:colOff>
      <xdr:row>147</xdr:row>
      <xdr:rowOff>57045</xdr:rowOff>
    </xdr:from>
    <xdr:to>
      <xdr:col>11</xdr:col>
      <xdr:colOff>459386</xdr:colOff>
      <xdr:row>152</xdr:row>
      <xdr:rowOff>1028047</xdr:rowOff>
    </xdr:to>
    <xdr:pic>
      <xdr:nvPicPr>
        <xdr:cNvPr id="6" name="Imagen 5">
          <a:extLst>
            <a:ext uri="{FF2B5EF4-FFF2-40B4-BE49-F238E27FC236}">
              <a16:creationId xmlns:a16="http://schemas.microsoft.com/office/drawing/2014/main" id="{4B7F9ED9-C7C6-45B2-A267-21D502797464}"/>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6528708" y="50707185"/>
          <a:ext cx="3539498" cy="1900642"/>
        </a:xfrm>
        <a:prstGeom prst="rect">
          <a:avLst/>
        </a:prstGeom>
      </xdr:spPr>
    </xdr:pic>
    <xdr:clientData/>
  </xdr:twoCellAnchor>
  <xdr:twoCellAnchor editAs="oneCell">
    <xdr:from>
      <xdr:col>2</xdr:col>
      <xdr:colOff>237166</xdr:colOff>
      <xdr:row>131</xdr:row>
      <xdr:rowOff>55643</xdr:rowOff>
    </xdr:from>
    <xdr:to>
      <xdr:col>6</xdr:col>
      <xdr:colOff>1380736</xdr:colOff>
      <xdr:row>136</xdr:row>
      <xdr:rowOff>1219948</xdr:rowOff>
    </xdr:to>
    <xdr:pic>
      <xdr:nvPicPr>
        <xdr:cNvPr id="7" name="Imagen 6">
          <a:extLst>
            <a:ext uri="{FF2B5EF4-FFF2-40B4-BE49-F238E27FC236}">
              <a16:creationId xmlns:a16="http://schemas.microsoft.com/office/drawing/2014/main" id="{8DF2583C-B19F-48E2-B1A0-B4B7F35DE05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808666" y="45227003"/>
          <a:ext cx="3863910" cy="2093945"/>
        </a:xfrm>
        <a:prstGeom prst="rect">
          <a:avLst/>
        </a:prstGeom>
      </xdr:spPr>
    </xdr:pic>
    <xdr:clientData/>
  </xdr:twoCellAnchor>
  <xdr:twoCellAnchor editAs="oneCell">
    <xdr:from>
      <xdr:col>7</xdr:col>
      <xdr:colOff>478383</xdr:colOff>
      <xdr:row>134</xdr:row>
      <xdr:rowOff>14450</xdr:rowOff>
    </xdr:from>
    <xdr:to>
      <xdr:col>11</xdr:col>
      <xdr:colOff>434667</xdr:colOff>
      <xdr:row>138</xdr:row>
      <xdr:rowOff>70518</xdr:rowOff>
    </xdr:to>
    <xdr:pic>
      <xdr:nvPicPr>
        <xdr:cNvPr id="8" name="Imagen 7">
          <a:extLst>
            <a:ext uri="{FF2B5EF4-FFF2-40B4-BE49-F238E27FC236}">
              <a16:creationId xmlns:a16="http://schemas.microsoft.com/office/drawing/2014/main" id="{0FFB6E3D-A440-451F-B02F-9F806BCCF4B6}"/>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147663" y="45749690"/>
          <a:ext cx="3895824" cy="2098228"/>
        </a:xfrm>
        <a:prstGeom prst="rect">
          <a:avLst/>
        </a:prstGeom>
      </xdr:spPr>
    </xdr:pic>
    <xdr:clientData/>
  </xdr:twoCellAnchor>
  <xdr:twoCellAnchor editAs="oneCell">
    <xdr:from>
      <xdr:col>2</xdr:col>
      <xdr:colOff>249783</xdr:colOff>
      <xdr:row>136</xdr:row>
      <xdr:rowOff>1217693</xdr:rowOff>
    </xdr:from>
    <xdr:to>
      <xdr:col>6</xdr:col>
      <xdr:colOff>1396692</xdr:colOff>
      <xdr:row>141</xdr:row>
      <xdr:rowOff>1000125</xdr:rowOff>
    </xdr:to>
    <xdr:pic>
      <xdr:nvPicPr>
        <xdr:cNvPr id="9" name="Imagen 8">
          <a:extLst>
            <a:ext uri="{FF2B5EF4-FFF2-40B4-BE49-F238E27FC236}">
              <a16:creationId xmlns:a16="http://schemas.microsoft.com/office/drawing/2014/main" id="{3A72DE8F-79A6-4EEF-918C-D500F6CB9715}"/>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821283" y="47318693"/>
          <a:ext cx="3867249" cy="2098912"/>
        </a:xfrm>
        <a:prstGeom prst="rect">
          <a:avLst/>
        </a:prstGeom>
      </xdr:spPr>
    </xdr:pic>
    <xdr:clientData/>
  </xdr:twoCellAnchor>
  <xdr:twoCellAnchor editAs="oneCell">
    <xdr:from>
      <xdr:col>2</xdr:col>
      <xdr:colOff>189541</xdr:colOff>
      <xdr:row>115</xdr:row>
      <xdr:rowOff>23975</xdr:rowOff>
    </xdr:from>
    <xdr:to>
      <xdr:col>6</xdr:col>
      <xdr:colOff>1333111</xdr:colOff>
      <xdr:row>125</xdr:row>
      <xdr:rowOff>146718</xdr:rowOff>
    </xdr:to>
    <xdr:pic>
      <xdr:nvPicPr>
        <xdr:cNvPr id="10" name="Imagen 9">
          <a:extLst>
            <a:ext uri="{FF2B5EF4-FFF2-40B4-BE49-F238E27FC236}">
              <a16:creationId xmlns:a16="http://schemas.microsoft.com/office/drawing/2014/main" id="{68B18679-0A71-42BA-B35C-15F6CAA6EEC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61041" y="39686075"/>
          <a:ext cx="3863910" cy="2058223"/>
        </a:xfrm>
        <a:prstGeom prst="rect">
          <a:avLst/>
        </a:prstGeom>
      </xdr:spPr>
    </xdr:pic>
    <xdr:clientData/>
  </xdr:twoCellAnchor>
  <xdr:twoCellAnchor editAs="oneCell">
    <xdr:from>
      <xdr:col>2</xdr:col>
      <xdr:colOff>192633</xdr:colOff>
      <xdr:row>125</xdr:row>
      <xdr:rowOff>217568</xdr:rowOff>
    </xdr:from>
    <xdr:to>
      <xdr:col>6</xdr:col>
      <xdr:colOff>1339542</xdr:colOff>
      <xdr:row>128</xdr:row>
      <xdr:rowOff>457948</xdr:rowOff>
    </xdr:to>
    <xdr:pic>
      <xdr:nvPicPr>
        <xdr:cNvPr id="11" name="Imagen 10">
          <a:extLst>
            <a:ext uri="{FF2B5EF4-FFF2-40B4-BE49-F238E27FC236}">
              <a16:creationId xmlns:a16="http://schemas.microsoft.com/office/drawing/2014/main" id="{FE0D22D5-9173-4CB6-BDD0-CBA1CA5A63B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64133" y="41815148"/>
          <a:ext cx="3867249" cy="2122520"/>
        </a:xfrm>
        <a:prstGeom prst="rect">
          <a:avLst/>
        </a:prstGeom>
      </xdr:spPr>
    </xdr:pic>
    <xdr:clientData/>
  </xdr:twoCellAnchor>
  <xdr:twoCellAnchor editAs="oneCell">
    <xdr:from>
      <xdr:col>8</xdr:col>
      <xdr:colOff>129297</xdr:colOff>
      <xdr:row>115</xdr:row>
      <xdr:rowOff>27315</xdr:rowOff>
    </xdr:from>
    <xdr:to>
      <xdr:col>11</xdr:col>
      <xdr:colOff>650405</xdr:colOff>
      <xdr:row>125</xdr:row>
      <xdr:rowOff>143380</xdr:rowOff>
    </xdr:to>
    <xdr:pic>
      <xdr:nvPicPr>
        <xdr:cNvPr id="12" name="Imagen 11">
          <a:extLst>
            <a:ext uri="{FF2B5EF4-FFF2-40B4-BE49-F238E27FC236}">
              <a16:creationId xmlns:a16="http://schemas.microsoft.com/office/drawing/2014/main" id="{2A73DEBA-65B3-41B3-BFD0-CB3D77CC50B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385317" y="39689415"/>
          <a:ext cx="3873908" cy="2051545"/>
        </a:xfrm>
        <a:prstGeom prst="rect">
          <a:avLst/>
        </a:prstGeom>
      </xdr:spPr>
    </xdr:pic>
    <xdr:clientData/>
  </xdr:twoCellAnchor>
  <xdr:twoCellAnchor editAs="oneCell">
    <xdr:from>
      <xdr:col>8</xdr:col>
      <xdr:colOff>263163</xdr:colOff>
      <xdr:row>152</xdr:row>
      <xdr:rowOff>1206150</xdr:rowOff>
    </xdr:from>
    <xdr:to>
      <xdr:col>11</xdr:col>
      <xdr:colOff>449861</xdr:colOff>
      <xdr:row>157</xdr:row>
      <xdr:rowOff>980000</xdr:rowOff>
    </xdr:to>
    <xdr:pic>
      <xdr:nvPicPr>
        <xdr:cNvPr id="13" name="Imagen 12">
          <a:extLst>
            <a:ext uri="{FF2B5EF4-FFF2-40B4-BE49-F238E27FC236}">
              <a16:creationId xmlns:a16="http://schemas.microsoft.com/office/drawing/2014/main" id="{D1710F44-E3E4-4121-90A2-37E8C55BA61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519183" y="52785930"/>
          <a:ext cx="3539498" cy="1892210"/>
        </a:xfrm>
        <a:prstGeom prst="rect">
          <a:avLst/>
        </a:prstGeom>
      </xdr:spPr>
    </xdr:pic>
    <xdr:clientData/>
  </xdr:twoCellAnchor>
  <xdr:twoCellAnchor editAs="oneCell">
    <xdr:from>
      <xdr:col>7</xdr:col>
      <xdr:colOff>497281</xdr:colOff>
      <xdr:row>101</xdr:row>
      <xdr:rowOff>60979</xdr:rowOff>
    </xdr:from>
    <xdr:to>
      <xdr:col>11</xdr:col>
      <xdr:colOff>1244446</xdr:colOff>
      <xdr:row>108</xdr:row>
      <xdr:rowOff>14463</xdr:rowOff>
    </xdr:to>
    <xdr:pic>
      <xdr:nvPicPr>
        <xdr:cNvPr id="14" name="Imagen 13">
          <a:extLst>
            <a:ext uri="{FF2B5EF4-FFF2-40B4-BE49-F238E27FC236}">
              <a16:creationId xmlns:a16="http://schemas.microsoft.com/office/drawing/2014/main" id="{13C79967-4D75-4A01-8928-1F3BCD39C9B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166561" y="34610059"/>
          <a:ext cx="4686705" cy="2567144"/>
        </a:xfrm>
        <a:prstGeom prst="rect">
          <a:avLst/>
        </a:prstGeom>
      </xdr:spPr>
    </xdr:pic>
    <xdr:clientData/>
  </xdr:twoCellAnchor>
  <xdr:twoCellAnchor editAs="oneCell">
    <xdr:from>
      <xdr:col>2</xdr:col>
      <xdr:colOff>237166</xdr:colOff>
      <xdr:row>5</xdr:row>
      <xdr:rowOff>49212</xdr:rowOff>
    </xdr:from>
    <xdr:to>
      <xdr:col>6</xdr:col>
      <xdr:colOff>1380736</xdr:colOff>
      <xdr:row>9</xdr:row>
      <xdr:rowOff>512004</xdr:rowOff>
    </xdr:to>
    <xdr:pic>
      <xdr:nvPicPr>
        <xdr:cNvPr id="15" name="Imagen 14">
          <a:extLst>
            <a:ext uri="{FF2B5EF4-FFF2-40B4-BE49-F238E27FC236}">
              <a16:creationId xmlns:a16="http://schemas.microsoft.com/office/drawing/2014/main" id="{85B11F7B-920E-4D63-8D07-7AEAE2ED1ED1}"/>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08666" y="1474152"/>
          <a:ext cx="3863910" cy="2123952"/>
        </a:xfrm>
        <a:prstGeom prst="rect">
          <a:avLst/>
        </a:prstGeom>
      </xdr:spPr>
    </xdr:pic>
    <xdr:clientData/>
  </xdr:twoCellAnchor>
  <xdr:twoCellAnchor editAs="oneCell">
    <xdr:from>
      <xdr:col>8</xdr:col>
      <xdr:colOff>199066</xdr:colOff>
      <xdr:row>9</xdr:row>
      <xdr:rowOff>493793</xdr:rowOff>
    </xdr:from>
    <xdr:to>
      <xdr:col>11</xdr:col>
      <xdr:colOff>723511</xdr:colOff>
      <xdr:row>13</xdr:row>
      <xdr:rowOff>0</xdr:rowOff>
    </xdr:to>
    <xdr:pic>
      <xdr:nvPicPr>
        <xdr:cNvPr id="16" name="Imagen 15">
          <a:extLst>
            <a:ext uri="{FF2B5EF4-FFF2-40B4-BE49-F238E27FC236}">
              <a16:creationId xmlns:a16="http://schemas.microsoft.com/office/drawing/2014/main" id="{72D7DCEA-6DF9-4D16-A539-E554EA5837E7}"/>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6455086" y="3579893"/>
          <a:ext cx="3877245" cy="2114900"/>
        </a:xfrm>
        <a:prstGeom prst="rect">
          <a:avLst/>
        </a:prstGeom>
      </xdr:spPr>
    </xdr:pic>
    <xdr:clientData/>
  </xdr:twoCellAnchor>
  <xdr:twoCellAnchor editAs="oneCell">
    <xdr:from>
      <xdr:col>2</xdr:col>
      <xdr:colOff>240258</xdr:colOff>
      <xdr:row>9</xdr:row>
      <xdr:rowOff>512843</xdr:rowOff>
    </xdr:from>
    <xdr:to>
      <xdr:col>6</xdr:col>
      <xdr:colOff>1387167</xdr:colOff>
      <xdr:row>18</xdr:row>
      <xdr:rowOff>29323</xdr:rowOff>
    </xdr:to>
    <xdr:pic>
      <xdr:nvPicPr>
        <xdr:cNvPr id="17" name="Imagen 16">
          <a:extLst>
            <a:ext uri="{FF2B5EF4-FFF2-40B4-BE49-F238E27FC236}">
              <a16:creationId xmlns:a16="http://schemas.microsoft.com/office/drawing/2014/main" id="{4CD8BAEC-C128-49DC-BE8C-EFBA29D3276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811758" y="3598943"/>
          <a:ext cx="3867249" cy="2114900"/>
        </a:xfrm>
        <a:prstGeom prst="rect">
          <a:avLst/>
        </a:prstGeom>
      </xdr:spPr>
    </xdr:pic>
    <xdr:clientData/>
  </xdr:twoCellAnchor>
  <xdr:twoCellAnchor editAs="oneCell">
    <xdr:from>
      <xdr:col>8</xdr:col>
      <xdr:colOff>214776</xdr:colOff>
      <xdr:row>5</xdr:row>
      <xdr:rowOff>36593</xdr:rowOff>
    </xdr:from>
    <xdr:to>
      <xdr:col>11</xdr:col>
      <xdr:colOff>745899</xdr:colOff>
      <xdr:row>9</xdr:row>
      <xdr:rowOff>496048</xdr:rowOff>
    </xdr:to>
    <xdr:pic>
      <xdr:nvPicPr>
        <xdr:cNvPr id="18" name="Imagen 17">
          <a:extLst>
            <a:ext uri="{FF2B5EF4-FFF2-40B4-BE49-F238E27FC236}">
              <a16:creationId xmlns:a16="http://schemas.microsoft.com/office/drawing/2014/main" id="{469BF610-6787-4B37-A99C-2F20A9B7E4DF}"/>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470796" y="1461533"/>
          <a:ext cx="3883923" cy="2120615"/>
        </a:xfrm>
        <a:prstGeom prst="rect">
          <a:avLst/>
        </a:prstGeom>
      </xdr:spPr>
    </xdr:pic>
    <xdr:clientData/>
  </xdr:twoCellAnchor>
  <xdr:twoCellAnchor editAs="oneCell">
    <xdr:from>
      <xdr:col>1</xdr:col>
      <xdr:colOff>118804</xdr:colOff>
      <xdr:row>22</xdr:row>
      <xdr:rowOff>17622</xdr:rowOff>
    </xdr:from>
    <xdr:to>
      <xdr:col>5</xdr:col>
      <xdr:colOff>194976</xdr:colOff>
      <xdr:row>29</xdr:row>
      <xdr:rowOff>124281</xdr:rowOff>
    </xdr:to>
    <xdr:pic>
      <xdr:nvPicPr>
        <xdr:cNvPr id="19" name="Imagen 18">
          <a:extLst>
            <a:ext uri="{FF2B5EF4-FFF2-40B4-BE49-F238E27FC236}">
              <a16:creationId xmlns:a16="http://schemas.microsoft.com/office/drawing/2014/main" id="{DD8EE1C0-0CF4-48EA-9038-5B79A7C0D52D}"/>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70264" y="7203282"/>
          <a:ext cx="2301212" cy="3985239"/>
        </a:xfrm>
        <a:prstGeom prst="rect">
          <a:avLst/>
        </a:prstGeom>
      </xdr:spPr>
    </xdr:pic>
    <xdr:clientData/>
  </xdr:twoCellAnchor>
  <xdr:twoCellAnchor editAs="oneCell">
    <xdr:from>
      <xdr:col>5</xdr:col>
      <xdr:colOff>297461</xdr:colOff>
      <xdr:row>22</xdr:row>
      <xdr:rowOff>8097</xdr:rowOff>
    </xdr:from>
    <xdr:to>
      <xdr:col>6</xdr:col>
      <xdr:colOff>1740345</xdr:colOff>
      <xdr:row>29</xdr:row>
      <xdr:rowOff>114756</xdr:rowOff>
    </xdr:to>
    <xdr:pic>
      <xdr:nvPicPr>
        <xdr:cNvPr id="20" name="Imagen 19">
          <a:extLst>
            <a:ext uri="{FF2B5EF4-FFF2-40B4-BE49-F238E27FC236}">
              <a16:creationId xmlns:a16="http://schemas.microsoft.com/office/drawing/2014/main" id="{08796420-806B-4C21-B300-D5D55644FF18}"/>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773961" y="7193757"/>
          <a:ext cx="2258224" cy="3985239"/>
        </a:xfrm>
        <a:prstGeom prst="rect">
          <a:avLst/>
        </a:prstGeom>
      </xdr:spPr>
    </xdr:pic>
    <xdr:clientData/>
  </xdr:twoCellAnchor>
  <xdr:twoCellAnchor editAs="oneCell">
    <xdr:from>
      <xdr:col>8</xdr:col>
      <xdr:colOff>298019</xdr:colOff>
      <xdr:row>21</xdr:row>
      <xdr:rowOff>57045</xdr:rowOff>
    </xdr:from>
    <xdr:to>
      <xdr:col>11</xdr:col>
      <xdr:colOff>481682</xdr:colOff>
      <xdr:row>27</xdr:row>
      <xdr:rowOff>961372</xdr:rowOff>
    </xdr:to>
    <xdr:pic>
      <xdr:nvPicPr>
        <xdr:cNvPr id="21" name="Imagen 20">
          <a:extLst>
            <a:ext uri="{FF2B5EF4-FFF2-40B4-BE49-F238E27FC236}">
              <a16:creationId xmlns:a16="http://schemas.microsoft.com/office/drawing/2014/main" id="{632BD552-45D3-4156-BBF4-A14E4B457CC4}"/>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6554039" y="7166505"/>
          <a:ext cx="3536463" cy="1933027"/>
        </a:xfrm>
        <a:prstGeom prst="rect">
          <a:avLst/>
        </a:prstGeom>
      </xdr:spPr>
    </xdr:pic>
    <xdr:clientData/>
  </xdr:twoCellAnchor>
  <xdr:twoCellAnchor editAs="oneCell">
    <xdr:from>
      <xdr:col>1</xdr:col>
      <xdr:colOff>42112</xdr:colOff>
      <xdr:row>37</xdr:row>
      <xdr:rowOff>166097</xdr:rowOff>
    </xdr:from>
    <xdr:to>
      <xdr:col>4</xdr:col>
      <xdr:colOff>681242</xdr:colOff>
      <xdr:row>47</xdr:row>
      <xdr:rowOff>1090229</xdr:rowOff>
    </xdr:to>
    <xdr:pic>
      <xdr:nvPicPr>
        <xdr:cNvPr id="22" name="Imagen 21">
          <a:extLst>
            <a:ext uri="{FF2B5EF4-FFF2-40B4-BE49-F238E27FC236}">
              <a16:creationId xmlns:a16="http://schemas.microsoft.com/office/drawing/2014/main" id="{0B9BBBAA-3DF0-4841-A643-AB1591DF905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93572" y="12838157"/>
          <a:ext cx="2079310" cy="3636852"/>
        </a:xfrm>
        <a:prstGeom prst="rect">
          <a:avLst/>
        </a:prstGeom>
      </xdr:spPr>
    </xdr:pic>
    <xdr:clientData/>
  </xdr:twoCellAnchor>
  <xdr:twoCellAnchor editAs="oneCell">
    <xdr:from>
      <xdr:col>4</xdr:col>
      <xdr:colOff>736004</xdr:colOff>
      <xdr:row>43</xdr:row>
      <xdr:rowOff>773728</xdr:rowOff>
    </xdr:from>
    <xdr:to>
      <xdr:col>6</xdr:col>
      <xdr:colOff>2024897</xdr:colOff>
      <xdr:row>47</xdr:row>
      <xdr:rowOff>806664</xdr:rowOff>
    </xdr:to>
    <xdr:pic>
      <xdr:nvPicPr>
        <xdr:cNvPr id="23" name="Imagen 22">
          <a:extLst>
            <a:ext uri="{FF2B5EF4-FFF2-40B4-BE49-F238E27FC236}">
              <a16:creationId xmlns:a16="http://schemas.microsoft.com/office/drawing/2014/main" id="{53B7988B-08EE-4B28-A461-1F58C164FE01}"/>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427644" y="14596408"/>
          <a:ext cx="2889093" cy="1595036"/>
        </a:xfrm>
        <a:prstGeom prst="rect">
          <a:avLst/>
        </a:prstGeom>
      </xdr:spPr>
    </xdr:pic>
    <xdr:clientData/>
  </xdr:twoCellAnchor>
  <xdr:twoCellAnchor editAs="oneCell">
    <xdr:from>
      <xdr:col>4</xdr:col>
      <xdr:colOff>726479</xdr:colOff>
      <xdr:row>37</xdr:row>
      <xdr:rowOff>154603</xdr:rowOff>
    </xdr:from>
    <xdr:to>
      <xdr:col>6</xdr:col>
      <xdr:colOff>2015372</xdr:colOff>
      <xdr:row>43</xdr:row>
      <xdr:rowOff>597114</xdr:rowOff>
    </xdr:to>
    <xdr:pic>
      <xdr:nvPicPr>
        <xdr:cNvPr id="24" name="Imagen 23">
          <a:extLst>
            <a:ext uri="{FF2B5EF4-FFF2-40B4-BE49-F238E27FC236}">
              <a16:creationId xmlns:a16="http://schemas.microsoft.com/office/drawing/2014/main" id="{0932FE60-2F71-4D16-93A7-83B28DCD8459}"/>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418119" y="12826663"/>
          <a:ext cx="2889093" cy="1593131"/>
        </a:xfrm>
        <a:prstGeom prst="rect">
          <a:avLst/>
        </a:prstGeom>
      </xdr:spPr>
    </xdr:pic>
    <xdr:clientData/>
  </xdr:twoCellAnchor>
  <xdr:twoCellAnchor editAs="oneCell">
    <xdr:from>
      <xdr:col>8</xdr:col>
      <xdr:colOff>370975</xdr:colOff>
      <xdr:row>90</xdr:row>
      <xdr:rowOff>158574</xdr:rowOff>
    </xdr:from>
    <xdr:to>
      <xdr:col>11</xdr:col>
      <xdr:colOff>551602</xdr:colOff>
      <xdr:row>97</xdr:row>
      <xdr:rowOff>116892</xdr:rowOff>
    </xdr:to>
    <xdr:pic>
      <xdr:nvPicPr>
        <xdr:cNvPr id="25" name="Imagen 24">
          <a:extLst>
            <a:ext uri="{FF2B5EF4-FFF2-40B4-BE49-F238E27FC236}">
              <a16:creationId xmlns:a16="http://schemas.microsoft.com/office/drawing/2014/main" id="{D7501C62-54E1-4F17-8DF4-EE0961BC3BCD}"/>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6626995" y="30295674"/>
          <a:ext cx="3533427" cy="1878559"/>
        </a:xfrm>
        <a:prstGeom prst="rect">
          <a:avLst/>
        </a:prstGeom>
      </xdr:spPr>
    </xdr:pic>
    <xdr:clientData/>
  </xdr:twoCellAnchor>
  <xdr:twoCellAnchor editAs="oneCell">
    <xdr:from>
      <xdr:col>8</xdr:col>
      <xdr:colOff>160966</xdr:colOff>
      <xdr:row>125</xdr:row>
      <xdr:rowOff>220907</xdr:rowOff>
    </xdr:from>
    <xdr:to>
      <xdr:col>11</xdr:col>
      <xdr:colOff>685411</xdr:colOff>
      <xdr:row>128</xdr:row>
      <xdr:rowOff>454611</xdr:rowOff>
    </xdr:to>
    <xdr:pic>
      <xdr:nvPicPr>
        <xdr:cNvPr id="26" name="Imagen 25">
          <a:extLst>
            <a:ext uri="{FF2B5EF4-FFF2-40B4-BE49-F238E27FC236}">
              <a16:creationId xmlns:a16="http://schemas.microsoft.com/office/drawing/2014/main" id="{7E274DC8-CB3D-476A-A55C-71630D0D445F}"/>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6416986" y="41818487"/>
          <a:ext cx="3877245" cy="2115844"/>
        </a:xfrm>
        <a:prstGeom prst="rect">
          <a:avLst/>
        </a:prstGeom>
      </xdr:spPr>
    </xdr:pic>
    <xdr:clientData/>
  </xdr:twoCellAnchor>
  <xdr:twoCellAnchor editAs="oneCell">
    <xdr:from>
      <xdr:col>8</xdr:col>
      <xdr:colOff>269444</xdr:colOff>
      <xdr:row>27</xdr:row>
      <xdr:rowOff>1003055</xdr:rowOff>
    </xdr:from>
    <xdr:to>
      <xdr:col>11</xdr:col>
      <xdr:colOff>453107</xdr:colOff>
      <xdr:row>29</xdr:row>
      <xdr:rowOff>123</xdr:rowOff>
    </xdr:to>
    <xdr:pic>
      <xdr:nvPicPr>
        <xdr:cNvPr id="27" name="Imagen 26">
          <a:extLst>
            <a:ext uri="{FF2B5EF4-FFF2-40B4-BE49-F238E27FC236}">
              <a16:creationId xmlns:a16="http://schemas.microsoft.com/office/drawing/2014/main" id="{D41F72E9-39C7-4100-A5C7-BEC178902BFB}"/>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6525464" y="9141215"/>
          <a:ext cx="3536463" cy="1923148"/>
        </a:xfrm>
        <a:prstGeom prst="rect">
          <a:avLst/>
        </a:prstGeom>
      </xdr:spPr>
    </xdr:pic>
    <xdr:clientData/>
  </xdr:twoCellAnchor>
  <xdr:twoCellAnchor editAs="oneCell">
    <xdr:from>
      <xdr:col>8</xdr:col>
      <xdr:colOff>370765</xdr:colOff>
      <xdr:row>84</xdr:row>
      <xdr:rowOff>41030</xdr:rowOff>
    </xdr:from>
    <xdr:to>
      <xdr:col>11</xdr:col>
      <xdr:colOff>542289</xdr:colOff>
      <xdr:row>90</xdr:row>
      <xdr:rowOff>82039</xdr:rowOff>
    </xdr:to>
    <xdr:pic>
      <xdr:nvPicPr>
        <xdr:cNvPr id="28" name="Imagen 27">
          <a:extLst>
            <a:ext uri="{FF2B5EF4-FFF2-40B4-BE49-F238E27FC236}">
              <a16:creationId xmlns:a16="http://schemas.microsoft.com/office/drawing/2014/main" id="{F01ECDC6-9B28-4E9A-955C-4829DA1F1402}"/>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6626785" y="28326470"/>
          <a:ext cx="3524324" cy="1892668"/>
        </a:xfrm>
        <a:prstGeom prst="rect">
          <a:avLst/>
        </a:prstGeom>
      </xdr:spPr>
    </xdr:pic>
    <xdr:clientData/>
  </xdr:twoCellAnchor>
  <xdr:twoCellAnchor editAs="oneCell">
    <xdr:from>
      <xdr:col>1</xdr:col>
      <xdr:colOff>311353</xdr:colOff>
      <xdr:row>69</xdr:row>
      <xdr:rowOff>18140</xdr:rowOff>
    </xdr:from>
    <xdr:to>
      <xdr:col>5</xdr:col>
      <xdr:colOff>192925</xdr:colOff>
      <xdr:row>82</xdr:row>
      <xdr:rowOff>182817</xdr:rowOff>
    </xdr:to>
    <xdr:pic>
      <xdr:nvPicPr>
        <xdr:cNvPr id="29" name="Imagen 28">
          <a:extLst>
            <a:ext uri="{FF2B5EF4-FFF2-40B4-BE49-F238E27FC236}">
              <a16:creationId xmlns:a16="http://schemas.microsoft.com/office/drawing/2014/main" id="{ABA2F70C-F456-4B28-9359-8C7DCA4AE03A}"/>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562813" y="23175320"/>
          <a:ext cx="2106612" cy="3540337"/>
        </a:xfrm>
        <a:prstGeom prst="rect">
          <a:avLst/>
        </a:prstGeom>
      </xdr:spPr>
    </xdr:pic>
    <xdr:clientData/>
  </xdr:twoCellAnchor>
  <xdr:twoCellAnchor editAs="oneCell">
    <xdr:from>
      <xdr:col>5</xdr:col>
      <xdr:colOff>499312</xdr:colOff>
      <xdr:row>69</xdr:row>
      <xdr:rowOff>15600</xdr:rowOff>
    </xdr:from>
    <xdr:to>
      <xdr:col>6</xdr:col>
      <xdr:colOff>1748042</xdr:colOff>
      <xdr:row>82</xdr:row>
      <xdr:rowOff>180682</xdr:rowOff>
    </xdr:to>
    <xdr:pic>
      <xdr:nvPicPr>
        <xdr:cNvPr id="30" name="Imagen 29">
          <a:extLst>
            <a:ext uri="{FF2B5EF4-FFF2-40B4-BE49-F238E27FC236}">
              <a16:creationId xmlns:a16="http://schemas.microsoft.com/office/drawing/2014/main" id="{7751451C-441F-4426-8C8A-146D17754724}"/>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975812" y="23172780"/>
          <a:ext cx="2064070" cy="3543513"/>
        </a:xfrm>
        <a:prstGeom prst="rect">
          <a:avLst/>
        </a:prstGeom>
      </xdr:spPr>
    </xdr:pic>
    <xdr:clientData/>
  </xdr:twoCellAnchor>
  <xdr:twoCellAnchor editAs="oneCell">
    <xdr:from>
      <xdr:col>7</xdr:col>
      <xdr:colOff>110989</xdr:colOff>
      <xdr:row>70</xdr:row>
      <xdr:rowOff>117755</xdr:rowOff>
    </xdr:from>
    <xdr:to>
      <xdr:col>11</xdr:col>
      <xdr:colOff>1306889</xdr:colOff>
      <xdr:row>80</xdr:row>
      <xdr:rowOff>62464</xdr:rowOff>
    </xdr:to>
    <xdr:pic>
      <xdr:nvPicPr>
        <xdr:cNvPr id="31" name="Imagen 30">
          <a:extLst>
            <a:ext uri="{FF2B5EF4-FFF2-40B4-BE49-F238E27FC236}">
              <a16:creationId xmlns:a16="http://schemas.microsoft.com/office/drawing/2014/main" id="{B82CA6D5-9D2D-464E-9FD0-4868D499B4F9}"/>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5780269" y="23473055"/>
          <a:ext cx="5135440" cy="2756489"/>
        </a:xfrm>
        <a:prstGeom prst="rect">
          <a:avLst/>
        </a:prstGeom>
      </xdr:spPr>
    </xdr:pic>
    <xdr:clientData/>
  </xdr:twoCellAnchor>
  <xdr:twoCellAnchor editAs="oneCell">
    <xdr:from>
      <xdr:col>1</xdr:col>
      <xdr:colOff>35396</xdr:colOff>
      <xdr:row>53</xdr:row>
      <xdr:rowOff>72454</xdr:rowOff>
    </xdr:from>
    <xdr:to>
      <xdr:col>5</xdr:col>
      <xdr:colOff>116457</xdr:colOff>
      <xdr:row>63</xdr:row>
      <xdr:rowOff>1250550</xdr:rowOff>
    </xdr:to>
    <xdr:pic>
      <xdr:nvPicPr>
        <xdr:cNvPr id="32" name="Imagen 31">
          <a:extLst>
            <a:ext uri="{FF2B5EF4-FFF2-40B4-BE49-F238E27FC236}">
              <a16:creationId xmlns:a16="http://schemas.microsoft.com/office/drawing/2014/main" id="{E8841FD8-41D1-47C9-91DD-A0730E9890DB}"/>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86856" y="17964214"/>
          <a:ext cx="2306101" cy="3982256"/>
        </a:xfrm>
        <a:prstGeom prst="rect">
          <a:avLst/>
        </a:prstGeom>
      </xdr:spPr>
    </xdr:pic>
    <xdr:clientData/>
  </xdr:twoCellAnchor>
  <xdr:twoCellAnchor editAs="oneCell">
    <xdr:from>
      <xdr:col>7</xdr:col>
      <xdr:colOff>323088</xdr:colOff>
      <xdr:row>56</xdr:row>
      <xdr:rowOff>115386</xdr:rowOff>
    </xdr:from>
    <xdr:to>
      <xdr:col>11</xdr:col>
      <xdr:colOff>1066214</xdr:colOff>
      <xdr:row>63</xdr:row>
      <xdr:rowOff>455357</xdr:rowOff>
    </xdr:to>
    <xdr:pic>
      <xdr:nvPicPr>
        <xdr:cNvPr id="33" name="Imagen 32">
          <a:extLst>
            <a:ext uri="{FF2B5EF4-FFF2-40B4-BE49-F238E27FC236}">
              <a16:creationId xmlns:a16="http://schemas.microsoft.com/office/drawing/2014/main" id="{8A958E3D-E0FD-4CC8-936B-B9980CE38EEC}"/>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5992368" y="18586266"/>
          <a:ext cx="4682666" cy="2565011"/>
        </a:xfrm>
        <a:prstGeom prst="rect">
          <a:avLst/>
        </a:prstGeom>
      </xdr:spPr>
    </xdr:pic>
    <xdr:clientData/>
  </xdr:twoCellAnchor>
  <xdr:twoCellAnchor editAs="oneCell">
    <xdr:from>
      <xdr:col>7</xdr:col>
      <xdr:colOff>90036</xdr:colOff>
      <xdr:row>39</xdr:row>
      <xdr:rowOff>120295</xdr:rowOff>
    </xdr:from>
    <xdr:to>
      <xdr:col>11</xdr:col>
      <xdr:colOff>1299265</xdr:colOff>
      <xdr:row>47</xdr:row>
      <xdr:rowOff>621898</xdr:rowOff>
    </xdr:to>
    <xdr:pic>
      <xdr:nvPicPr>
        <xdr:cNvPr id="34" name="Imagen 33">
          <a:extLst>
            <a:ext uri="{FF2B5EF4-FFF2-40B4-BE49-F238E27FC236}">
              <a16:creationId xmlns:a16="http://schemas.microsoft.com/office/drawing/2014/main" id="{851FE9BE-B5D4-4412-8E98-838A7633F01D}"/>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5759316" y="13180975"/>
          <a:ext cx="5148769" cy="2825703"/>
        </a:xfrm>
        <a:prstGeom prst="rect">
          <a:avLst/>
        </a:prstGeom>
      </xdr:spPr>
    </xdr:pic>
    <xdr:clientData/>
  </xdr:twoCellAnchor>
  <xdr:twoCellAnchor editAs="oneCell">
    <xdr:from>
      <xdr:col>9</xdr:col>
      <xdr:colOff>680779</xdr:colOff>
      <xdr:row>179</xdr:row>
      <xdr:rowOff>93822</xdr:rowOff>
    </xdr:from>
    <xdr:to>
      <xdr:col>11</xdr:col>
      <xdr:colOff>1157001</xdr:colOff>
      <xdr:row>189</xdr:row>
      <xdr:rowOff>838656</xdr:rowOff>
    </xdr:to>
    <xdr:pic>
      <xdr:nvPicPr>
        <xdr:cNvPr id="35" name="Imagen 34">
          <a:extLst>
            <a:ext uri="{FF2B5EF4-FFF2-40B4-BE49-F238E27FC236}">
              <a16:creationId xmlns:a16="http://schemas.microsoft.com/office/drawing/2014/main" id="{3B8C1C29-3197-4B08-A4C2-FB2BFCB46DA5}"/>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8476039" y="61411962"/>
          <a:ext cx="2289782" cy="3937614"/>
        </a:xfrm>
        <a:prstGeom prst="rect">
          <a:avLst/>
        </a:prstGeom>
      </xdr:spPr>
    </xdr:pic>
    <xdr:clientData/>
  </xdr:twoCellAnchor>
  <xdr:twoCellAnchor editAs="oneCell">
    <xdr:from>
      <xdr:col>7</xdr:col>
      <xdr:colOff>272616</xdr:colOff>
      <xdr:row>163</xdr:row>
      <xdr:rowOff>68306</xdr:rowOff>
    </xdr:from>
    <xdr:to>
      <xdr:col>9</xdr:col>
      <xdr:colOff>231666</xdr:colOff>
      <xdr:row>171</xdr:row>
      <xdr:rowOff>16446</xdr:rowOff>
    </xdr:to>
    <xdr:pic>
      <xdr:nvPicPr>
        <xdr:cNvPr id="36" name="Imagen 35">
          <a:extLst>
            <a:ext uri="{FF2B5EF4-FFF2-40B4-BE49-F238E27FC236}">
              <a16:creationId xmlns:a16="http://schemas.microsoft.com/office/drawing/2014/main" id="{93B6DA39-EBAC-404F-B544-DD3E01D8BF45}"/>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5941896" y="55701926"/>
          <a:ext cx="2085030" cy="3590500"/>
        </a:xfrm>
        <a:prstGeom prst="rect">
          <a:avLst/>
        </a:prstGeom>
      </xdr:spPr>
    </xdr:pic>
    <xdr:clientData/>
  </xdr:twoCellAnchor>
  <xdr:twoCellAnchor editAs="oneCell">
    <xdr:from>
      <xdr:col>9</xdr:col>
      <xdr:colOff>789507</xdr:colOff>
      <xdr:row>163</xdr:row>
      <xdr:rowOff>65765</xdr:rowOff>
    </xdr:from>
    <xdr:to>
      <xdr:col>11</xdr:col>
      <xdr:colOff>1057799</xdr:colOff>
      <xdr:row>171</xdr:row>
      <xdr:rowOff>9462</xdr:rowOff>
    </xdr:to>
    <xdr:pic>
      <xdr:nvPicPr>
        <xdr:cNvPr id="37" name="Imagen 36">
          <a:extLst>
            <a:ext uri="{FF2B5EF4-FFF2-40B4-BE49-F238E27FC236}">
              <a16:creationId xmlns:a16="http://schemas.microsoft.com/office/drawing/2014/main" id="{5C9FB748-3C49-4E9C-B457-EC5029837601}"/>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8584767" y="55699385"/>
          <a:ext cx="2081852" cy="3586057"/>
        </a:xfrm>
        <a:prstGeom prst="rect">
          <a:avLst/>
        </a:prstGeom>
      </xdr:spPr>
    </xdr:pic>
    <xdr:clientData/>
  </xdr:twoCellAnchor>
  <xdr:twoCellAnchor editAs="oneCell">
    <xdr:from>
      <xdr:col>2</xdr:col>
      <xdr:colOff>332662</xdr:colOff>
      <xdr:row>179</xdr:row>
      <xdr:rowOff>11357</xdr:rowOff>
    </xdr:from>
    <xdr:to>
      <xdr:col>6</xdr:col>
      <xdr:colOff>1466218</xdr:colOff>
      <xdr:row>185</xdr:row>
      <xdr:rowOff>168861</xdr:rowOff>
    </xdr:to>
    <xdr:pic>
      <xdr:nvPicPr>
        <xdr:cNvPr id="38" name="Imagen 37">
          <a:extLst>
            <a:ext uri="{FF2B5EF4-FFF2-40B4-BE49-F238E27FC236}">
              <a16:creationId xmlns:a16="http://schemas.microsoft.com/office/drawing/2014/main" id="{F4F72373-3AB6-43D8-8707-03D46B10CA29}"/>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904162" y="61329497"/>
          <a:ext cx="3853896" cy="2085364"/>
        </a:xfrm>
        <a:prstGeom prst="rect">
          <a:avLst/>
        </a:prstGeom>
      </xdr:spPr>
    </xdr:pic>
    <xdr:clientData/>
  </xdr:twoCellAnchor>
  <xdr:twoCellAnchor editAs="oneCell">
    <xdr:from>
      <xdr:col>2</xdr:col>
      <xdr:colOff>325983</xdr:colOff>
      <xdr:row>185</xdr:row>
      <xdr:rowOff>176375</xdr:rowOff>
    </xdr:from>
    <xdr:to>
      <xdr:col>6</xdr:col>
      <xdr:colOff>1472892</xdr:colOff>
      <xdr:row>190</xdr:row>
      <xdr:rowOff>0</xdr:rowOff>
    </xdr:to>
    <xdr:pic>
      <xdr:nvPicPr>
        <xdr:cNvPr id="39" name="Imagen 38">
          <a:extLst>
            <a:ext uri="{FF2B5EF4-FFF2-40B4-BE49-F238E27FC236}">
              <a16:creationId xmlns:a16="http://schemas.microsoft.com/office/drawing/2014/main" id="{FA30A5DC-1139-4A70-9FA0-E9DB9BCD7A33}"/>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897483" y="63422375"/>
          <a:ext cx="3867249" cy="2102038"/>
        </a:xfrm>
        <a:prstGeom prst="rect">
          <a:avLst/>
        </a:prstGeom>
      </xdr:spPr>
    </xdr:pic>
    <xdr:clientData/>
  </xdr:twoCellAnchor>
  <xdr:twoCellAnchor editAs="oneCell">
    <xdr:from>
      <xdr:col>2</xdr:col>
      <xdr:colOff>256216</xdr:colOff>
      <xdr:row>163</xdr:row>
      <xdr:rowOff>20882</xdr:rowOff>
    </xdr:from>
    <xdr:to>
      <xdr:col>6</xdr:col>
      <xdr:colOff>1399786</xdr:colOff>
      <xdr:row>168</xdr:row>
      <xdr:rowOff>1178511</xdr:rowOff>
    </xdr:to>
    <xdr:pic>
      <xdr:nvPicPr>
        <xdr:cNvPr id="40" name="Imagen 39">
          <a:extLst>
            <a:ext uri="{FF2B5EF4-FFF2-40B4-BE49-F238E27FC236}">
              <a16:creationId xmlns:a16="http://schemas.microsoft.com/office/drawing/2014/main" id="{8F39256E-B387-4C92-986D-EB5678C57204}"/>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827716" y="55654502"/>
          <a:ext cx="3863910" cy="2087269"/>
        </a:xfrm>
        <a:prstGeom prst="rect">
          <a:avLst/>
        </a:prstGeom>
      </xdr:spPr>
    </xdr:pic>
    <xdr:clientData/>
  </xdr:twoCellAnchor>
  <xdr:twoCellAnchor editAs="oneCell">
    <xdr:from>
      <xdr:col>7</xdr:col>
      <xdr:colOff>330924</xdr:colOff>
      <xdr:row>179</xdr:row>
      <xdr:rowOff>112872</xdr:rowOff>
    </xdr:from>
    <xdr:to>
      <xdr:col>9</xdr:col>
      <xdr:colOff>487684</xdr:colOff>
      <xdr:row>189</xdr:row>
      <xdr:rowOff>857250</xdr:rowOff>
    </xdr:to>
    <xdr:pic>
      <xdr:nvPicPr>
        <xdr:cNvPr id="41" name="Imagen 40">
          <a:extLst>
            <a:ext uri="{FF2B5EF4-FFF2-40B4-BE49-F238E27FC236}">
              <a16:creationId xmlns:a16="http://schemas.microsoft.com/office/drawing/2014/main" id="{CABB555F-D057-4FE1-9144-14D833E6CB51}"/>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6000204" y="61431012"/>
          <a:ext cx="2282740" cy="3937158"/>
        </a:xfrm>
        <a:prstGeom prst="rect">
          <a:avLst/>
        </a:prstGeom>
      </xdr:spPr>
    </xdr:pic>
    <xdr:clientData/>
  </xdr:twoCellAnchor>
  <xdr:twoCellAnchor editAs="oneCell">
    <xdr:from>
      <xdr:col>2</xdr:col>
      <xdr:colOff>275266</xdr:colOff>
      <xdr:row>168</xdr:row>
      <xdr:rowOff>1214600</xdr:rowOff>
    </xdr:from>
    <xdr:to>
      <xdr:col>6</xdr:col>
      <xdr:colOff>1418836</xdr:colOff>
      <xdr:row>173</xdr:row>
      <xdr:rowOff>232443</xdr:rowOff>
    </xdr:to>
    <xdr:pic>
      <xdr:nvPicPr>
        <xdr:cNvPr id="42" name="Imagen 41">
          <a:extLst>
            <a:ext uri="{FF2B5EF4-FFF2-40B4-BE49-F238E27FC236}">
              <a16:creationId xmlns:a16="http://schemas.microsoft.com/office/drawing/2014/main" id="{3FB05D77-4977-45E7-AD17-C000E634F266}"/>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846766" y="57777860"/>
          <a:ext cx="3863910" cy="2096323"/>
        </a:xfrm>
        <a:prstGeom prst="rect">
          <a:avLst/>
        </a:prstGeom>
      </xdr:spPr>
    </xdr:pic>
    <xdr:clientData/>
  </xdr:twoCellAnchor>
  <xdr:twoCellAnchor editAs="oneCell">
    <xdr:from>
      <xdr:col>2</xdr:col>
      <xdr:colOff>431369</xdr:colOff>
      <xdr:row>84</xdr:row>
      <xdr:rowOff>34749</xdr:rowOff>
    </xdr:from>
    <xdr:to>
      <xdr:col>6</xdr:col>
      <xdr:colOff>1234157</xdr:colOff>
      <xdr:row>90</xdr:row>
      <xdr:rowOff>78794</xdr:rowOff>
    </xdr:to>
    <xdr:pic>
      <xdr:nvPicPr>
        <xdr:cNvPr id="43" name="Imagen 42">
          <a:extLst>
            <a:ext uri="{FF2B5EF4-FFF2-40B4-BE49-F238E27FC236}">
              <a16:creationId xmlns:a16="http://schemas.microsoft.com/office/drawing/2014/main" id="{9E3C7290-7F9A-4747-84A0-7A12D3CEFDA6}"/>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1002869" y="28320189"/>
          <a:ext cx="3523128" cy="1895704"/>
        </a:xfrm>
        <a:prstGeom prst="rect">
          <a:avLst/>
        </a:prstGeom>
      </xdr:spPr>
    </xdr:pic>
    <xdr:clientData/>
  </xdr:twoCellAnchor>
  <xdr:twoCellAnchor editAs="oneCell">
    <xdr:from>
      <xdr:col>2</xdr:col>
      <xdr:colOff>377254</xdr:colOff>
      <xdr:row>90</xdr:row>
      <xdr:rowOff>120474</xdr:rowOff>
    </xdr:from>
    <xdr:to>
      <xdr:col>6</xdr:col>
      <xdr:colOff>1288031</xdr:colOff>
      <xdr:row>97</xdr:row>
      <xdr:rowOff>142874</xdr:rowOff>
    </xdr:to>
    <xdr:pic>
      <xdr:nvPicPr>
        <xdr:cNvPr id="44" name="Imagen 43">
          <a:extLst>
            <a:ext uri="{FF2B5EF4-FFF2-40B4-BE49-F238E27FC236}">
              <a16:creationId xmlns:a16="http://schemas.microsoft.com/office/drawing/2014/main" id="{C490F17D-46A6-4E72-8E58-B42A612C1EA8}"/>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948754" y="30257574"/>
          <a:ext cx="3631117" cy="1942641"/>
        </a:xfrm>
        <a:prstGeom prst="rect">
          <a:avLst/>
        </a:prstGeom>
      </xdr:spPr>
    </xdr:pic>
    <xdr:clientData/>
  </xdr:twoCellAnchor>
  <xdr:twoCellAnchor editAs="oneCell">
    <xdr:from>
      <xdr:col>1</xdr:col>
      <xdr:colOff>139564</xdr:colOff>
      <xdr:row>197</xdr:row>
      <xdr:rowOff>174905</xdr:rowOff>
    </xdr:from>
    <xdr:to>
      <xdr:col>6</xdr:col>
      <xdr:colOff>2211764</xdr:colOff>
      <xdr:row>205</xdr:row>
      <xdr:rowOff>62465</xdr:rowOff>
    </xdr:to>
    <xdr:pic>
      <xdr:nvPicPr>
        <xdr:cNvPr id="45" name="Imagen 44">
          <a:extLst>
            <a:ext uri="{FF2B5EF4-FFF2-40B4-BE49-F238E27FC236}">
              <a16:creationId xmlns:a16="http://schemas.microsoft.com/office/drawing/2014/main" id="{A77ACF78-A216-45B6-B9F0-60CA3FE05EF5}"/>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91024" y="67269005"/>
          <a:ext cx="5112580" cy="2775539"/>
        </a:xfrm>
        <a:prstGeom prst="rect">
          <a:avLst/>
        </a:prstGeom>
      </xdr:spPr>
    </xdr:pic>
    <xdr:clientData/>
  </xdr:twoCellAnchor>
  <xdr:twoCellAnchor editAs="oneCell">
    <xdr:from>
      <xdr:col>8</xdr:col>
      <xdr:colOff>167397</xdr:colOff>
      <xdr:row>195</xdr:row>
      <xdr:rowOff>17790</xdr:rowOff>
    </xdr:from>
    <xdr:to>
      <xdr:col>11</xdr:col>
      <xdr:colOff>688505</xdr:colOff>
      <xdr:row>201</xdr:row>
      <xdr:rowOff>95755</xdr:rowOff>
    </xdr:to>
    <xdr:pic>
      <xdr:nvPicPr>
        <xdr:cNvPr id="46" name="Imagen 45">
          <a:extLst>
            <a:ext uri="{FF2B5EF4-FFF2-40B4-BE49-F238E27FC236}">
              <a16:creationId xmlns:a16="http://schemas.microsoft.com/office/drawing/2014/main" id="{1FC0AC43-2814-4E09-BE65-7442DCD3C357}"/>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6423417" y="66730890"/>
          <a:ext cx="3873908" cy="2082025"/>
        </a:xfrm>
        <a:prstGeom prst="rect">
          <a:avLst/>
        </a:prstGeom>
      </xdr:spPr>
    </xdr:pic>
    <xdr:clientData/>
  </xdr:twoCellAnchor>
  <xdr:twoCellAnchor editAs="oneCell">
    <xdr:from>
      <xdr:col>8</xdr:col>
      <xdr:colOff>183108</xdr:colOff>
      <xdr:row>201</xdr:row>
      <xdr:rowOff>131843</xdr:rowOff>
    </xdr:from>
    <xdr:to>
      <xdr:col>11</xdr:col>
      <xdr:colOff>710892</xdr:colOff>
      <xdr:row>205</xdr:row>
      <xdr:rowOff>971550</xdr:rowOff>
    </xdr:to>
    <xdr:pic>
      <xdr:nvPicPr>
        <xdr:cNvPr id="47" name="Imagen 46">
          <a:extLst>
            <a:ext uri="{FF2B5EF4-FFF2-40B4-BE49-F238E27FC236}">
              <a16:creationId xmlns:a16="http://schemas.microsoft.com/office/drawing/2014/main" id="{7425B490-F850-41E5-9B4A-905C981D01A2}"/>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6439128" y="68849003"/>
          <a:ext cx="3880584" cy="2104627"/>
        </a:xfrm>
        <a:prstGeom prst="rect">
          <a:avLst/>
        </a:prstGeom>
      </xdr:spPr>
    </xdr:pic>
    <xdr:clientData/>
  </xdr:twoCellAnchor>
  <xdr:twoCellAnchor editAs="oneCell">
    <xdr:from>
      <xdr:col>2</xdr:col>
      <xdr:colOff>306933</xdr:colOff>
      <xdr:row>211</xdr:row>
      <xdr:rowOff>33500</xdr:rowOff>
    </xdr:from>
    <xdr:to>
      <xdr:col>6</xdr:col>
      <xdr:colOff>1453842</xdr:colOff>
      <xdr:row>217</xdr:row>
      <xdr:rowOff>118143</xdr:rowOff>
    </xdr:to>
    <xdr:pic>
      <xdr:nvPicPr>
        <xdr:cNvPr id="48" name="Imagen 47">
          <a:extLst>
            <a:ext uri="{FF2B5EF4-FFF2-40B4-BE49-F238E27FC236}">
              <a16:creationId xmlns:a16="http://schemas.microsoft.com/office/drawing/2014/main" id="{ED9BD33F-F2FC-49DC-85D6-F42C0964CD99}"/>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878433" y="71951060"/>
          <a:ext cx="3867249" cy="2088703"/>
        </a:xfrm>
        <a:prstGeom prst="rect">
          <a:avLst/>
        </a:prstGeom>
      </xdr:spPr>
    </xdr:pic>
    <xdr:clientData/>
  </xdr:twoCellAnchor>
  <xdr:twoCellAnchor editAs="oneCell">
    <xdr:from>
      <xdr:col>2</xdr:col>
      <xdr:colOff>316705</xdr:colOff>
      <xdr:row>217</xdr:row>
      <xdr:rowOff>138275</xdr:rowOff>
    </xdr:from>
    <xdr:to>
      <xdr:col>6</xdr:col>
      <xdr:colOff>1453599</xdr:colOff>
      <xdr:row>221</xdr:row>
      <xdr:rowOff>975392</xdr:rowOff>
    </xdr:to>
    <xdr:pic>
      <xdr:nvPicPr>
        <xdr:cNvPr id="49" name="Imagen 48">
          <a:extLst>
            <a:ext uri="{FF2B5EF4-FFF2-40B4-BE49-F238E27FC236}">
              <a16:creationId xmlns:a16="http://schemas.microsoft.com/office/drawing/2014/main" id="{26B1AA69-C349-47FC-83C7-E859B00BC01F}"/>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888205" y="74059895"/>
          <a:ext cx="3857234" cy="2102038"/>
        </a:xfrm>
        <a:prstGeom prst="rect">
          <a:avLst/>
        </a:prstGeom>
      </xdr:spPr>
    </xdr:pic>
    <xdr:clientData/>
  </xdr:twoCellAnchor>
  <xdr:twoCellAnchor editAs="oneCell">
    <xdr:from>
      <xdr:col>5</xdr:col>
      <xdr:colOff>214638</xdr:colOff>
      <xdr:row>59</xdr:row>
      <xdr:rowOff>164128</xdr:rowOff>
    </xdr:from>
    <xdr:to>
      <xdr:col>6</xdr:col>
      <xdr:colOff>2260516</xdr:colOff>
      <xdr:row>63</xdr:row>
      <xdr:rowOff>101814</xdr:rowOff>
    </xdr:to>
    <xdr:pic>
      <xdr:nvPicPr>
        <xdr:cNvPr id="50" name="Imagen 49">
          <a:extLst>
            <a:ext uri="{FF2B5EF4-FFF2-40B4-BE49-F238E27FC236}">
              <a16:creationId xmlns:a16="http://schemas.microsoft.com/office/drawing/2014/main" id="{D50BEB8E-EC00-4A15-8041-587F1A466B9F}"/>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691138" y="19206508"/>
          <a:ext cx="2861218" cy="1591226"/>
        </a:xfrm>
        <a:prstGeom prst="rect">
          <a:avLst/>
        </a:prstGeom>
      </xdr:spPr>
    </xdr:pic>
    <xdr:clientData/>
  </xdr:twoCellAnchor>
  <xdr:twoCellAnchor editAs="oneCell">
    <xdr:from>
      <xdr:col>2</xdr:col>
      <xdr:colOff>408616</xdr:colOff>
      <xdr:row>99</xdr:row>
      <xdr:rowOff>27315</xdr:rowOff>
    </xdr:from>
    <xdr:to>
      <xdr:col>6</xdr:col>
      <xdr:colOff>1552186</xdr:colOff>
      <xdr:row>102</xdr:row>
      <xdr:rowOff>1210180</xdr:rowOff>
    </xdr:to>
    <xdr:pic>
      <xdr:nvPicPr>
        <xdr:cNvPr id="51" name="Imagen 50">
          <a:extLst>
            <a:ext uri="{FF2B5EF4-FFF2-40B4-BE49-F238E27FC236}">
              <a16:creationId xmlns:a16="http://schemas.microsoft.com/office/drawing/2014/main" id="{3C182931-C714-4542-B55F-DA3E00022B95}"/>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980116" y="33837255"/>
          <a:ext cx="3863910" cy="2112505"/>
        </a:xfrm>
        <a:prstGeom prst="rect">
          <a:avLst/>
        </a:prstGeom>
      </xdr:spPr>
    </xdr:pic>
    <xdr:clientData/>
  </xdr:twoCellAnchor>
  <xdr:twoCellAnchor editAs="oneCell">
    <xdr:from>
      <xdr:col>2</xdr:col>
      <xdr:colOff>408616</xdr:colOff>
      <xdr:row>102</xdr:row>
      <xdr:rowOff>1233650</xdr:rowOff>
    </xdr:from>
    <xdr:to>
      <xdr:col>6</xdr:col>
      <xdr:colOff>1552186</xdr:colOff>
      <xdr:row>111</xdr:row>
      <xdr:rowOff>22893</xdr:rowOff>
    </xdr:to>
    <xdr:pic>
      <xdr:nvPicPr>
        <xdr:cNvPr id="52" name="Imagen 51">
          <a:extLst>
            <a:ext uri="{FF2B5EF4-FFF2-40B4-BE49-F238E27FC236}">
              <a16:creationId xmlns:a16="http://schemas.microsoft.com/office/drawing/2014/main" id="{D70658E0-7C43-4B14-BAEF-A154F32209C8}"/>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980116" y="35973230"/>
          <a:ext cx="3863910" cy="2111563"/>
        </a:xfrm>
        <a:prstGeom prst="rect">
          <a:avLst/>
        </a:prstGeom>
      </xdr:spPr>
    </xdr:pic>
    <xdr:clientData/>
  </xdr:twoCellAnchor>
  <xdr:twoCellAnchor editAs="oneCell">
    <xdr:from>
      <xdr:col>8</xdr:col>
      <xdr:colOff>218116</xdr:colOff>
      <xdr:row>211</xdr:row>
      <xdr:rowOff>20882</xdr:rowOff>
    </xdr:from>
    <xdr:to>
      <xdr:col>11</xdr:col>
      <xdr:colOff>742561</xdr:colOff>
      <xdr:row>217</xdr:row>
      <xdr:rowOff>102186</xdr:rowOff>
    </xdr:to>
    <xdr:pic>
      <xdr:nvPicPr>
        <xdr:cNvPr id="53" name="Imagen 52">
          <a:extLst>
            <a:ext uri="{FF2B5EF4-FFF2-40B4-BE49-F238E27FC236}">
              <a16:creationId xmlns:a16="http://schemas.microsoft.com/office/drawing/2014/main" id="{79821CB0-EAF5-4E7E-8C2A-3B1EC3127A5A}"/>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6474136" y="71938442"/>
          <a:ext cx="3877245" cy="2085364"/>
        </a:xfrm>
        <a:prstGeom prst="rect">
          <a:avLst/>
        </a:prstGeom>
      </xdr:spPr>
    </xdr:pic>
    <xdr:clientData/>
  </xdr:twoCellAnchor>
  <xdr:twoCellAnchor editAs="oneCell">
    <xdr:from>
      <xdr:col>2</xdr:col>
      <xdr:colOff>503866</xdr:colOff>
      <xdr:row>243</xdr:row>
      <xdr:rowOff>20882</xdr:rowOff>
    </xdr:from>
    <xdr:to>
      <xdr:col>6</xdr:col>
      <xdr:colOff>1647436</xdr:colOff>
      <xdr:row>249</xdr:row>
      <xdr:rowOff>102185</xdr:rowOff>
    </xdr:to>
    <xdr:pic>
      <xdr:nvPicPr>
        <xdr:cNvPr id="54" name="Imagen 53">
          <a:extLst>
            <a:ext uri="{FF2B5EF4-FFF2-40B4-BE49-F238E27FC236}">
              <a16:creationId xmlns:a16="http://schemas.microsoft.com/office/drawing/2014/main" id="{E3DBF956-136D-4F4A-93CD-BCAF3D2503D1}"/>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1075366" y="82522622"/>
          <a:ext cx="3863910" cy="2085364"/>
        </a:xfrm>
        <a:prstGeom prst="rect">
          <a:avLst/>
        </a:prstGeom>
      </xdr:spPr>
    </xdr:pic>
    <xdr:clientData/>
  </xdr:twoCellAnchor>
  <xdr:twoCellAnchor editAs="oneCell">
    <xdr:from>
      <xdr:col>2</xdr:col>
      <xdr:colOff>491001</xdr:colOff>
      <xdr:row>249</xdr:row>
      <xdr:rowOff>138275</xdr:rowOff>
    </xdr:from>
    <xdr:to>
      <xdr:col>6</xdr:col>
      <xdr:colOff>1641249</xdr:colOff>
      <xdr:row>253</xdr:row>
      <xdr:rowOff>975394</xdr:rowOff>
    </xdr:to>
    <xdr:pic>
      <xdr:nvPicPr>
        <xdr:cNvPr id="55" name="Imagen 54">
          <a:extLst>
            <a:ext uri="{FF2B5EF4-FFF2-40B4-BE49-F238E27FC236}">
              <a16:creationId xmlns:a16="http://schemas.microsoft.com/office/drawing/2014/main" id="{FB91A82C-52BE-4643-9D76-81B0DF856452}"/>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1062501" y="84644075"/>
          <a:ext cx="3870588" cy="2102038"/>
        </a:xfrm>
        <a:prstGeom prst="rect">
          <a:avLst/>
        </a:prstGeom>
      </xdr:spPr>
    </xdr:pic>
    <xdr:clientData/>
  </xdr:twoCellAnchor>
  <xdr:twoCellAnchor editAs="oneCell">
    <xdr:from>
      <xdr:col>2</xdr:col>
      <xdr:colOff>421233</xdr:colOff>
      <xdr:row>227</xdr:row>
      <xdr:rowOff>23975</xdr:rowOff>
    </xdr:from>
    <xdr:to>
      <xdr:col>6</xdr:col>
      <xdr:colOff>1568142</xdr:colOff>
      <xdr:row>233</xdr:row>
      <xdr:rowOff>108618</xdr:rowOff>
    </xdr:to>
    <xdr:pic>
      <xdr:nvPicPr>
        <xdr:cNvPr id="56" name="Imagen 55">
          <a:extLst>
            <a:ext uri="{FF2B5EF4-FFF2-40B4-BE49-F238E27FC236}">
              <a16:creationId xmlns:a16="http://schemas.microsoft.com/office/drawing/2014/main" id="{F91D8DC1-8017-483C-845F-11C0A0DC676B}"/>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992733" y="77245055"/>
          <a:ext cx="3867249" cy="2088703"/>
        </a:xfrm>
        <a:prstGeom prst="rect">
          <a:avLst/>
        </a:prstGeom>
      </xdr:spPr>
    </xdr:pic>
    <xdr:clientData/>
  </xdr:twoCellAnchor>
  <xdr:twoCellAnchor editAs="oneCell">
    <xdr:from>
      <xdr:col>2</xdr:col>
      <xdr:colOff>431005</xdr:colOff>
      <xdr:row>233</xdr:row>
      <xdr:rowOff>173282</xdr:rowOff>
    </xdr:from>
    <xdr:to>
      <xdr:col>6</xdr:col>
      <xdr:colOff>1567899</xdr:colOff>
      <xdr:row>237</xdr:row>
      <xdr:rowOff>1007061</xdr:rowOff>
    </xdr:to>
    <xdr:pic>
      <xdr:nvPicPr>
        <xdr:cNvPr id="57" name="Imagen 56">
          <a:extLst>
            <a:ext uri="{FF2B5EF4-FFF2-40B4-BE49-F238E27FC236}">
              <a16:creationId xmlns:a16="http://schemas.microsoft.com/office/drawing/2014/main" id="{CDAFF599-5A7B-4C7C-B6E5-7A497A99C2CF}"/>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1002505" y="79398422"/>
          <a:ext cx="3857234" cy="2098699"/>
        </a:xfrm>
        <a:prstGeom prst="rect">
          <a:avLst/>
        </a:prstGeom>
      </xdr:spPr>
    </xdr:pic>
    <xdr:clientData/>
  </xdr:twoCellAnchor>
  <xdr:twoCellAnchor editAs="oneCell">
    <xdr:from>
      <xdr:col>7</xdr:col>
      <xdr:colOff>373456</xdr:colOff>
      <xdr:row>230</xdr:row>
      <xdr:rowOff>141219</xdr:rowOff>
    </xdr:from>
    <xdr:to>
      <xdr:col>11</xdr:col>
      <xdr:colOff>1120621</xdr:colOff>
      <xdr:row>236</xdr:row>
      <xdr:rowOff>153301</xdr:rowOff>
    </xdr:to>
    <xdr:pic>
      <xdr:nvPicPr>
        <xdr:cNvPr id="58" name="Imagen 57">
          <a:extLst>
            <a:ext uri="{FF2B5EF4-FFF2-40B4-BE49-F238E27FC236}">
              <a16:creationId xmlns:a16="http://schemas.microsoft.com/office/drawing/2014/main" id="{003EDC66-C4A5-4955-80B5-81509F490289}"/>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6042736" y="77926179"/>
          <a:ext cx="4686705" cy="2534301"/>
        </a:xfrm>
        <a:prstGeom prst="rect">
          <a:avLst/>
        </a:prstGeom>
      </xdr:spPr>
    </xdr:pic>
    <xdr:clientData/>
  </xdr:twoCellAnchor>
  <xdr:twoCellAnchor editAs="oneCell">
    <xdr:from>
      <xdr:col>8</xdr:col>
      <xdr:colOff>208591</xdr:colOff>
      <xdr:row>217</xdr:row>
      <xdr:rowOff>160665</xdr:rowOff>
    </xdr:from>
    <xdr:to>
      <xdr:col>11</xdr:col>
      <xdr:colOff>733036</xdr:colOff>
      <xdr:row>221</xdr:row>
      <xdr:rowOff>991104</xdr:rowOff>
    </xdr:to>
    <xdr:pic>
      <xdr:nvPicPr>
        <xdr:cNvPr id="59" name="Imagen 58">
          <a:extLst>
            <a:ext uri="{FF2B5EF4-FFF2-40B4-BE49-F238E27FC236}">
              <a16:creationId xmlns:a16="http://schemas.microsoft.com/office/drawing/2014/main" id="{1B51DA76-0631-4158-A13B-6B9A602422B3}"/>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6464611" y="74082285"/>
          <a:ext cx="3877245" cy="2095360"/>
        </a:xfrm>
        <a:prstGeom prst="rect">
          <a:avLst/>
        </a:prstGeom>
      </xdr:spPr>
    </xdr:pic>
    <xdr:clientData/>
  </xdr:twoCellAnchor>
  <xdr:twoCellAnchor editAs="oneCell">
    <xdr:from>
      <xdr:col>7</xdr:col>
      <xdr:colOff>109461</xdr:colOff>
      <xdr:row>245</xdr:row>
      <xdr:rowOff>189917</xdr:rowOff>
    </xdr:from>
    <xdr:to>
      <xdr:col>9</xdr:col>
      <xdr:colOff>518458</xdr:colOff>
      <xdr:row>253</xdr:row>
      <xdr:rowOff>552061</xdr:rowOff>
    </xdr:to>
    <xdr:pic>
      <xdr:nvPicPr>
        <xdr:cNvPr id="60" name="Imagen 59">
          <a:extLst>
            <a:ext uri="{FF2B5EF4-FFF2-40B4-BE49-F238E27FC236}">
              <a16:creationId xmlns:a16="http://schemas.microsoft.com/office/drawing/2014/main" id="{B78F7FA7-6F59-4B4A-A13E-244386D4E419}"/>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5778741" y="83065037"/>
          <a:ext cx="2534977" cy="3257744"/>
        </a:xfrm>
        <a:prstGeom prst="rect">
          <a:avLst/>
        </a:prstGeom>
      </xdr:spPr>
    </xdr:pic>
    <xdr:clientData/>
  </xdr:twoCellAnchor>
  <xdr:twoCellAnchor editAs="oneCell">
    <xdr:from>
      <xdr:col>9</xdr:col>
      <xdr:colOff>554393</xdr:colOff>
      <xdr:row>246</xdr:row>
      <xdr:rowOff>2159</xdr:rowOff>
    </xdr:from>
    <xdr:to>
      <xdr:col>11</xdr:col>
      <xdr:colOff>1264152</xdr:colOff>
      <xdr:row>253</xdr:row>
      <xdr:rowOff>558844</xdr:rowOff>
    </xdr:to>
    <xdr:pic>
      <xdr:nvPicPr>
        <xdr:cNvPr id="61" name="Imagen 60">
          <a:extLst>
            <a:ext uri="{FF2B5EF4-FFF2-40B4-BE49-F238E27FC236}">
              <a16:creationId xmlns:a16="http://schemas.microsoft.com/office/drawing/2014/main" id="{4AE42D96-AA47-4516-A596-A0984CD4F2A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8349653" y="83067779"/>
          <a:ext cx="2523319" cy="3261785"/>
        </a:xfrm>
        <a:prstGeom prst="rect">
          <a:avLst/>
        </a:prstGeom>
      </xdr:spPr>
    </xdr:pic>
    <xdr:clientData/>
  </xdr:twoCellAnchor>
  <xdr:twoCellAnchor editAs="oneCell">
    <xdr:from>
      <xdr:col>1</xdr:col>
      <xdr:colOff>116243</xdr:colOff>
      <xdr:row>261</xdr:row>
      <xdr:rowOff>125984</xdr:rowOff>
    </xdr:from>
    <xdr:to>
      <xdr:col>5</xdr:col>
      <xdr:colOff>425952</xdr:colOff>
      <xdr:row>269</xdr:row>
      <xdr:rowOff>711243</xdr:rowOff>
    </xdr:to>
    <xdr:pic>
      <xdr:nvPicPr>
        <xdr:cNvPr id="62" name="Imagen 61">
          <a:extLst>
            <a:ext uri="{FF2B5EF4-FFF2-40B4-BE49-F238E27FC236}">
              <a16:creationId xmlns:a16="http://schemas.microsoft.com/office/drawing/2014/main" id="{9525831C-9875-4C80-80E2-4DBF65720789}"/>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367703" y="88403684"/>
          <a:ext cx="2534749" cy="3267499"/>
        </a:xfrm>
        <a:prstGeom prst="rect">
          <a:avLst/>
        </a:prstGeom>
      </xdr:spPr>
    </xdr:pic>
    <xdr:clientData/>
  </xdr:twoCellAnchor>
  <xdr:twoCellAnchor editAs="oneCell">
    <xdr:from>
      <xdr:col>5</xdr:col>
      <xdr:colOff>547611</xdr:colOff>
      <xdr:row>261</xdr:row>
      <xdr:rowOff>135509</xdr:rowOff>
    </xdr:from>
    <xdr:to>
      <xdr:col>6</xdr:col>
      <xdr:colOff>2232958</xdr:colOff>
      <xdr:row>269</xdr:row>
      <xdr:rowOff>720769</xdr:rowOff>
    </xdr:to>
    <xdr:pic>
      <xdr:nvPicPr>
        <xdr:cNvPr id="63" name="Imagen 62">
          <a:extLst>
            <a:ext uri="{FF2B5EF4-FFF2-40B4-BE49-F238E27FC236}">
              <a16:creationId xmlns:a16="http://schemas.microsoft.com/office/drawing/2014/main" id="{C8A09F3F-0D9E-429A-ADF2-26BC09CB27C8}"/>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3024111" y="88413209"/>
          <a:ext cx="2500687" cy="3267500"/>
        </a:xfrm>
        <a:prstGeom prst="rect">
          <a:avLst/>
        </a:prstGeom>
      </xdr:spPr>
    </xdr:pic>
    <xdr:clientData/>
  </xdr:twoCellAnchor>
  <xdr:twoCellAnchor editAs="oneCell">
    <xdr:from>
      <xdr:col>7</xdr:col>
      <xdr:colOff>75132</xdr:colOff>
      <xdr:row>260</xdr:row>
      <xdr:rowOff>134981</xdr:rowOff>
    </xdr:from>
    <xdr:to>
      <xdr:col>9</xdr:col>
      <xdr:colOff>38624</xdr:colOff>
      <xdr:row>269</xdr:row>
      <xdr:rowOff>864171</xdr:rowOff>
    </xdr:to>
    <xdr:pic>
      <xdr:nvPicPr>
        <xdr:cNvPr id="64" name="Imagen 63">
          <a:extLst>
            <a:ext uri="{FF2B5EF4-FFF2-40B4-BE49-F238E27FC236}">
              <a16:creationId xmlns:a16="http://schemas.microsoft.com/office/drawing/2014/main" id="{5EF08AD9-E170-4701-B28E-914F0735978E}"/>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744412" y="88229801"/>
          <a:ext cx="2089472" cy="3594310"/>
        </a:xfrm>
        <a:prstGeom prst="rect">
          <a:avLst/>
        </a:prstGeom>
      </xdr:spPr>
    </xdr:pic>
    <xdr:clientData/>
  </xdr:twoCellAnchor>
  <xdr:twoCellAnchor editAs="oneCell">
    <xdr:from>
      <xdr:col>9</xdr:col>
      <xdr:colOff>53854</xdr:colOff>
      <xdr:row>262</xdr:row>
      <xdr:rowOff>222625</xdr:rowOff>
    </xdr:from>
    <xdr:to>
      <xdr:col>11</xdr:col>
      <xdr:colOff>1383419</xdr:colOff>
      <xdr:row>269</xdr:row>
      <xdr:rowOff>186193</xdr:rowOff>
    </xdr:to>
    <xdr:pic>
      <xdr:nvPicPr>
        <xdr:cNvPr id="65" name="Imagen 64">
          <a:extLst>
            <a:ext uri="{FF2B5EF4-FFF2-40B4-BE49-F238E27FC236}">
              <a16:creationId xmlns:a16="http://schemas.microsoft.com/office/drawing/2014/main" id="{B998C514-9B2B-4BF8-937E-CB2CD599B29E}"/>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7849114" y="88843225"/>
          <a:ext cx="3143125" cy="2302907"/>
        </a:xfrm>
        <a:prstGeom prst="rect">
          <a:avLst/>
        </a:prstGeom>
      </xdr:spPr>
    </xdr:pic>
    <xdr:clientData/>
  </xdr:twoCellAnchor>
  <xdr:twoCellAnchor editAs="oneCell">
    <xdr:from>
      <xdr:col>2</xdr:col>
      <xdr:colOff>99503</xdr:colOff>
      <xdr:row>278</xdr:row>
      <xdr:rowOff>60979</xdr:rowOff>
    </xdr:from>
    <xdr:to>
      <xdr:col>6</xdr:col>
      <xdr:colOff>2037293</xdr:colOff>
      <xdr:row>285</xdr:row>
      <xdr:rowOff>414514</xdr:rowOff>
    </xdr:to>
    <xdr:pic>
      <xdr:nvPicPr>
        <xdr:cNvPr id="66" name="Imagen 65">
          <a:extLst>
            <a:ext uri="{FF2B5EF4-FFF2-40B4-BE49-F238E27FC236}">
              <a16:creationId xmlns:a16="http://schemas.microsoft.com/office/drawing/2014/main" id="{8DD7D1E5-9B2E-4AF9-9096-16FC53E29CB4}"/>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671003" y="94030819"/>
          <a:ext cx="4658130" cy="253285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72%20(1%20Ene-%207%20Ene%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7"/>
  <sheetViews>
    <sheetView showGridLines="0" tabSelected="1" topLeftCell="A39" zoomScale="86" zoomScaleNormal="86" zoomScaleSheetLayoutView="70" zoomScalePageLayoutView="95" workbookViewId="0">
      <selection activeCell="M42" sqref="M42:R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80"/>
      <c r="C2" s="380"/>
      <c r="D2" s="380"/>
      <c r="E2" s="380"/>
      <c r="F2" s="433" t="s">
        <v>351</v>
      </c>
      <c r="G2" s="433"/>
      <c r="H2" s="433"/>
      <c r="I2" s="433"/>
      <c r="J2" s="433"/>
      <c r="K2" s="433"/>
      <c r="L2" s="433"/>
      <c r="M2" s="433"/>
      <c r="N2" s="433"/>
      <c r="O2" s="433"/>
      <c r="P2" s="433"/>
      <c r="Q2" s="433" t="s">
        <v>0</v>
      </c>
      <c r="R2" s="433"/>
      <c r="S2" s="380"/>
      <c r="T2" s="380"/>
    </row>
    <row r="3" spans="2:20" ht="30" customHeight="1" x14ac:dyDescent="0.2">
      <c r="B3" s="380"/>
      <c r="C3" s="380"/>
      <c r="D3" s="380"/>
      <c r="E3" s="380"/>
      <c r="F3" s="433" t="s">
        <v>352</v>
      </c>
      <c r="G3" s="433"/>
      <c r="H3" s="380" t="s">
        <v>1</v>
      </c>
      <c r="I3" s="380"/>
      <c r="J3" s="380"/>
      <c r="K3" s="380"/>
      <c r="L3" s="380"/>
      <c r="M3" s="380"/>
      <c r="N3" s="380"/>
      <c r="O3" s="380"/>
      <c r="P3" s="380"/>
      <c r="Q3" s="433" t="s">
        <v>2</v>
      </c>
      <c r="R3" s="433"/>
      <c r="S3" s="729"/>
      <c r="T3" s="729"/>
    </row>
    <row r="4" spans="2:20" ht="30" customHeight="1" x14ac:dyDescent="0.2">
      <c r="B4" s="380"/>
      <c r="C4" s="380"/>
      <c r="D4" s="380"/>
      <c r="E4" s="380"/>
      <c r="F4" s="433" t="s">
        <v>353</v>
      </c>
      <c r="G4" s="433"/>
      <c r="H4" s="380" t="s">
        <v>3</v>
      </c>
      <c r="I4" s="380"/>
      <c r="J4" s="380"/>
      <c r="K4" s="380"/>
      <c r="L4" s="380"/>
      <c r="M4" s="380"/>
      <c r="N4" s="380"/>
      <c r="O4" s="380"/>
      <c r="P4" s="380"/>
      <c r="Q4" s="433" t="s">
        <v>4</v>
      </c>
      <c r="R4" s="433"/>
      <c r="S4" s="726" t="s">
        <v>1316</v>
      </c>
      <c r="T4" s="726"/>
    </row>
    <row r="5" spans="2:20" ht="14.25" x14ac:dyDescent="0.2">
      <c r="B5" s="727"/>
      <c r="C5" s="727"/>
      <c r="D5" s="727"/>
      <c r="E5" s="727"/>
      <c r="F5" s="727"/>
      <c r="G5" s="727"/>
      <c r="H5" s="727"/>
      <c r="I5" s="727"/>
      <c r="J5" s="727"/>
      <c r="K5" s="727"/>
      <c r="L5" s="727"/>
      <c r="M5" s="727"/>
      <c r="N5" s="727"/>
      <c r="O5" s="727"/>
      <c r="P5" s="727"/>
      <c r="Q5" s="727"/>
      <c r="R5" s="727"/>
      <c r="S5" s="727"/>
      <c r="T5" s="727"/>
    </row>
    <row r="6" spans="2:20" ht="22.5" customHeight="1" x14ac:dyDescent="0.2">
      <c r="B6" s="728" t="s">
        <v>5</v>
      </c>
      <c r="C6" s="728"/>
      <c r="D6" s="728"/>
      <c r="E6" s="728"/>
      <c r="F6" s="728"/>
      <c r="G6" s="728"/>
      <c r="H6" s="728"/>
      <c r="I6" s="728"/>
      <c r="J6" s="728"/>
      <c r="K6" s="728"/>
      <c r="L6" s="728"/>
      <c r="M6" s="728"/>
      <c r="N6" s="728"/>
      <c r="O6" s="728"/>
      <c r="P6" s="728"/>
      <c r="Q6" s="728"/>
      <c r="R6" s="728"/>
      <c r="S6" s="728"/>
      <c r="T6" s="728"/>
    </row>
    <row r="7" spans="2:20" ht="14.25" x14ac:dyDescent="0.2">
      <c r="B7" s="423"/>
      <c r="C7" s="423"/>
      <c r="D7" s="423"/>
      <c r="E7" s="423"/>
      <c r="F7" s="423"/>
      <c r="G7" s="423"/>
      <c r="H7" s="423"/>
      <c r="I7" s="423"/>
      <c r="J7" s="423"/>
      <c r="K7" s="423"/>
      <c r="L7" s="423"/>
      <c r="M7" s="423"/>
      <c r="N7" s="423"/>
      <c r="O7" s="423"/>
      <c r="P7" s="423"/>
      <c r="Q7" s="423"/>
      <c r="R7" s="423"/>
      <c r="S7" s="423"/>
      <c r="T7" s="423"/>
    </row>
    <row r="8" spans="2:20" ht="22.5" customHeight="1" x14ac:dyDescent="0.2">
      <c r="B8" s="509" t="s">
        <v>6</v>
      </c>
      <c r="C8" s="509"/>
      <c r="D8" s="509"/>
      <c r="E8" s="509"/>
      <c r="F8" s="509"/>
      <c r="G8" s="509"/>
      <c r="H8" s="509"/>
      <c r="I8" s="509"/>
      <c r="J8" s="509"/>
      <c r="K8" s="509"/>
      <c r="L8" s="509"/>
      <c r="M8" s="509"/>
      <c r="N8" s="509"/>
      <c r="O8" s="509"/>
      <c r="P8" s="509"/>
      <c r="Q8" s="509"/>
      <c r="R8" s="509"/>
      <c r="S8" s="509"/>
      <c r="T8" s="509"/>
    </row>
    <row r="9" spans="2:20" ht="22.5" customHeight="1" x14ac:dyDescent="0.2">
      <c r="B9" s="510" t="s">
        <v>7</v>
      </c>
      <c r="C9" s="511"/>
      <c r="D9" s="511"/>
      <c r="E9" s="511"/>
      <c r="F9" s="511"/>
      <c r="G9" s="511"/>
      <c r="H9" s="511"/>
      <c r="I9" s="511"/>
      <c r="J9" s="511"/>
      <c r="K9" s="511"/>
      <c r="L9" s="511"/>
      <c r="M9" s="511"/>
      <c r="N9" s="511"/>
      <c r="O9" s="511"/>
      <c r="P9" s="511"/>
      <c r="Q9" s="511"/>
      <c r="R9" s="511"/>
      <c r="S9" s="511"/>
      <c r="T9" s="512"/>
    </row>
    <row r="10" spans="2:20" ht="22.5" customHeight="1" x14ac:dyDescent="0.2">
      <c r="B10" s="535" t="s">
        <v>8</v>
      </c>
      <c r="C10" s="535"/>
      <c r="D10" s="535"/>
      <c r="E10" s="535"/>
      <c r="F10" s="424" t="s">
        <v>9</v>
      </c>
      <c r="G10" s="426"/>
      <c r="H10" s="426"/>
      <c r="I10" s="425"/>
      <c r="J10" s="717" t="s">
        <v>10</v>
      </c>
      <c r="K10" s="718"/>
      <c r="L10" s="718"/>
      <c r="M10" s="718"/>
      <c r="N10" s="719"/>
      <c r="O10" s="424" t="s">
        <v>11</v>
      </c>
      <c r="P10" s="426"/>
      <c r="Q10" s="425"/>
      <c r="R10" s="536" t="s">
        <v>12</v>
      </c>
      <c r="S10" s="536"/>
      <c r="T10" s="536"/>
    </row>
    <row r="11" spans="2:20" ht="22.5" customHeight="1" x14ac:dyDescent="0.2">
      <c r="B11" s="535"/>
      <c r="C11" s="535"/>
      <c r="D11" s="535"/>
      <c r="E11" s="535"/>
      <c r="F11" s="714"/>
      <c r="G11" s="715"/>
      <c r="H11" s="715"/>
      <c r="I11" s="716"/>
      <c r="J11" s="720"/>
      <c r="K11" s="721"/>
      <c r="L11" s="721"/>
      <c r="M11" s="721"/>
      <c r="N11" s="722"/>
      <c r="O11" s="714"/>
      <c r="P11" s="715"/>
      <c r="Q11" s="716"/>
      <c r="R11" s="536"/>
      <c r="S11" s="536"/>
      <c r="T11" s="536"/>
    </row>
    <row r="12" spans="2:20" ht="168" customHeight="1" x14ac:dyDescent="0.2">
      <c r="B12" s="683" t="s">
        <v>13</v>
      </c>
      <c r="C12" s="684"/>
      <c r="D12" s="684"/>
      <c r="E12" s="685"/>
      <c r="F12" s="674" t="s">
        <v>434</v>
      </c>
      <c r="G12" s="675"/>
      <c r="H12" s="675"/>
      <c r="I12" s="676"/>
      <c r="J12" s="695" t="s">
        <v>435</v>
      </c>
      <c r="K12" s="696"/>
      <c r="L12" s="696"/>
      <c r="M12" s="696"/>
      <c r="N12" s="697"/>
      <c r="O12" s="674" t="s">
        <v>437</v>
      </c>
      <c r="P12" s="675"/>
      <c r="Q12" s="676"/>
      <c r="R12" s="698" t="s">
        <v>483</v>
      </c>
      <c r="S12" s="699"/>
      <c r="T12" s="700"/>
    </row>
    <row r="13" spans="2:20" ht="168" customHeight="1" x14ac:dyDescent="0.2">
      <c r="B13" s="689"/>
      <c r="C13" s="690"/>
      <c r="D13" s="690"/>
      <c r="E13" s="691"/>
      <c r="F13" s="680"/>
      <c r="G13" s="681"/>
      <c r="H13" s="681"/>
      <c r="I13" s="682"/>
      <c r="J13" s="695" t="s">
        <v>436</v>
      </c>
      <c r="K13" s="696"/>
      <c r="L13" s="696"/>
      <c r="M13" s="696"/>
      <c r="N13" s="697"/>
      <c r="O13" s="680"/>
      <c r="P13" s="681"/>
      <c r="Q13" s="682"/>
      <c r="R13" s="701"/>
      <c r="S13" s="702"/>
      <c r="T13" s="703"/>
    </row>
    <row r="14" spans="2:20" ht="409.6" customHeight="1" x14ac:dyDescent="0.2">
      <c r="B14" s="683" t="s">
        <v>14</v>
      </c>
      <c r="C14" s="684"/>
      <c r="D14" s="684"/>
      <c r="E14" s="685"/>
      <c r="F14" s="674" t="s">
        <v>354</v>
      </c>
      <c r="G14" s="675"/>
      <c r="H14" s="675"/>
      <c r="I14" s="676"/>
      <c r="J14" s="674" t="s">
        <v>433</v>
      </c>
      <c r="K14" s="675"/>
      <c r="L14" s="675"/>
      <c r="M14" s="675"/>
      <c r="N14" s="676"/>
      <c r="O14" s="674" t="s">
        <v>438</v>
      </c>
      <c r="P14" s="675"/>
      <c r="Q14" s="676"/>
      <c r="R14" s="698" t="s">
        <v>484</v>
      </c>
      <c r="S14" s="699"/>
      <c r="T14" s="700"/>
    </row>
    <row r="15" spans="2:20" ht="241.9" customHeight="1" x14ac:dyDescent="0.2">
      <c r="B15" s="686"/>
      <c r="C15" s="687"/>
      <c r="D15" s="687"/>
      <c r="E15" s="688"/>
      <c r="F15" s="677"/>
      <c r="G15" s="678"/>
      <c r="H15" s="678"/>
      <c r="I15" s="679"/>
      <c r="J15" s="677"/>
      <c r="K15" s="678"/>
      <c r="L15" s="678"/>
      <c r="M15" s="678"/>
      <c r="N15" s="679"/>
      <c r="O15" s="677"/>
      <c r="P15" s="678"/>
      <c r="Q15" s="679"/>
      <c r="R15" s="723"/>
      <c r="S15" s="724"/>
      <c r="T15" s="725"/>
    </row>
    <row r="16" spans="2:20" ht="409.6" customHeight="1" x14ac:dyDescent="0.2">
      <c r="B16" s="683" t="s">
        <v>15</v>
      </c>
      <c r="C16" s="684"/>
      <c r="D16" s="684"/>
      <c r="E16" s="685"/>
      <c r="F16" s="674" t="s">
        <v>452</v>
      </c>
      <c r="G16" s="675"/>
      <c r="H16" s="675"/>
      <c r="I16" s="676"/>
      <c r="J16" s="674" t="s">
        <v>117</v>
      </c>
      <c r="K16" s="675"/>
      <c r="L16" s="675"/>
      <c r="M16" s="675"/>
      <c r="N16" s="676"/>
      <c r="O16" s="674" t="s">
        <v>432</v>
      </c>
      <c r="P16" s="675"/>
      <c r="Q16" s="676"/>
      <c r="R16" s="482" t="s">
        <v>485</v>
      </c>
      <c r="S16" s="483"/>
      <c r="T16" s="484"/>
    </row>
    <row r="17" spans="2:20" ht="409.6" customHeight="1" x14ac:dyDescent="0.2">
      <c r="B17" s="686"/>
      <c r="C17" s="687"/>
      <c r="D17" s="687"/>
      <c r="E17" s="688"/>
      <c r="F17" s="677"/>
      <c r="G17" s="678"/>
      <c r="H17" s="678"/>
      <c r="I17" s="679"/>
      <c r="J17" s="677"/>
      <c r="K17" s="678"/>
      <c r="L17" s="678"/>
      <c r="M17" s="678"/>
      <c r="N17" s="679"/>
      <c r="O17" s="677"/>
      <c r="P17" s="678"/>
      <c r="Q17" s="679"/>
      <c r="R17" s="549"/>
      <c r="S17" s="550"/>
      <c r="T17" s="551"/>
    </row>
    <row r="18" spans="2:20" ht="30.6" customHeight="1" x14ac:dyDescent="0.2">
      <c r="B18" s="689"/>
      <c r="C18" s="690"/>
      <c r="D18" s="690"/>
      <c r="E18" s="691"/>
      <c r="F18" s="680"/>
      <c r="G18" s="681"/>
      <c r="H18" s="681"/>
      <c r="I18" s="682"/>
      <c r="J18" s="680"/>
      <c r="K18" s="681"/>
      <c r="L18" s="681"/>
      <c r="M18" s="681"/>
      <c r="N18" s="682"/>
      <c r="O18" s="680"/>
      <c r="P18" s="681"/>
      <c r="Q18" s="682"/>
      <c r="R18" s="485"/>
      <c r="S18" s="486"/>
      <c r="T18" s="487"/>
    </row>
    <row r="19" spans="2:20" ht="409.6" customHeight="1" x14ac:dyDescent="0.2">
      <c r="B19" s="683" t="s">
        <v>16</v>
      </c>
      <c r="C19" s="684"/>
      <c r="D19" s="684"/>
      <c r="E19" s="685"/>
      <c r="F19" s="674" t="s">
        <v>431</v>
      </c>
      <c r="G19" s="675"/>
      <c r="H19" s="675"/>
      <c r="I19" s="676"/>
      <c r="J19" s="674" t="s">
        <v>429</v>
      </c>
      <c r="K19" s="675"/>
      <c r="L19" s="675"/>
      <c r="M19" s="675"/>
      <c r="N19" s="676"/>
      <c r="O19" s="482" t="s">
        <v>430</v>
      </c>
      <c r="P19" s="483"/>
      <c r="Q19" s="484"/>
      <c r="R19" s="704"/>
      <c r="S19" s="705"/>
      <c r="T19" s="706"/>
    </row>
    <row r="20" spans="2:20" ht="409.6" customHeight="1" x14ac:dyDescent="0.2">
      <c r="B20" s="686"/>
      <c r="C20" s="687"/>
      <c r="D20" s="687"/>
      <c r="E20" s="688"/>
      <c r="F20" s="677"/>
      <c r="G20" s="678"/>
      <c r="H20" s="678"/>
      <c r="I20" s="679"/>
      <c r="J20" s="677"/>
      <c r="K20" s="678"/>
      <c r="L20" s="678"/>
      <c r="M20" s="678"/>
      <c r="N20" s="679"/>
      <c r="O20" s="549"/>
      <c r="P20" s="550"/>
      <c r="Q20" s="551"/>
      <c r="R20" s="707"/>
      <c r="S20" s="708"/>
      <c r="T20" s="709"/>
    </row>
    <row r="21" spans="2:20" ht="409.6" customHeight="1" x14ac:dyDescent="0.2">
      <c r="B21" s="686"/>
      <c r="C21" s="687"/>
      <c r="D21" s="687"/>
      <c r="E21" s="688"/>
      <c r="F21" s="677"/>
      <c r="G21" s="678"/>
      <c r="H21" s="678"/>
      <c r="I21" s="679"/>
      <c r="J21" s="677"/>
      <c r="K21" s="678"/>
      <c r="L21" s="678"/>
      <c r="M21" s="678"/>
      <c r="N21" s="679"/>
      <c r="O21" s="549"/>
      <c r="P21" s="550"/>
      <c r="Q21" s="551"/>
      <c r="R21" s="707"/>
      <c r="S21" s="708"/>
      <c r="T21" s="709"/>
    </row>
    <row r="22" spans="2:20" ht="200.45" customHeight="1" x14ac:dyDescent="0.2">
      <c r="B22" s="689"/>
      <c r="C22" s="690"/>
      <c r="D22" s="690"/>
      <c r="E22" s="691"/>
      <c r="F22" s="680"/>
      <c r="G22" s="681"/>
      <c r="H22" s="681"/>
      <c r="I22" s="682"/>
      <c r="J22" s="680"/>
      <c r="K22" s="681"/>
      <c r="L22" s="681"/>
      <c r="M22" s="681"/>
      <c r="N22" s="682"/>
      <c r="O22" s="485"/>
      <c r="P22" s="486"/>
      <c r="Q22" s="487"/>
      <c r="R22" s="710"/>
      <c r="S22" s="711"/>
      <c r="T22" s="712"/>
    </row>
    <row r="23" spans="2:20" ht="107.45" customHeight="1" x14ac:dyDescent="0.2">
      <c r="B23" s="683" t="s">
        <v>17</v>
      </c>
      <c r="C23" s="684"/>
      <c r="D23" s="684"/>
      <c r="E23" s="685"/>
      <c r="F23" s="674" t="s">
        <v>439</v>
      </c>
      <c r="G23" s="675"/>
      <c r="H23" s="675"/>
      <c r="I23" s="676"/>
      <c r="J23" s="695" t="s">
        <v>18</v>
      </c>
      <c r="K23" s="696"/>
      <c r="L23" s="696"/>
      <c r="M23" s="696"/>
      <c r="N23" s="697"/>
      <c r="O23" s="674" t="s">
        <v>441</v>
      </c>
      <c r="P23" s="675"/>
      <c r="Q23" s="676"/>
      <c r="R23" s="674" t="s">
        <v>442</v>
      </c>
      <c r="S23" s="675"/>
      <c r="T23" s="676"/>
    </row>
    <row r="24" spans="2:20" ht="409.6" customHeight="1" x14ac:dyDescent="0.2">
      <c r="B24" s="686"/>
      <c r="C24" s="687"/>
      <c r="D24" s="687"/>
      <c r="E24" s="688"/>
      <c r="F24" s="677"/>
      <c r="G24" s="678"/>
      <c r="H24" s="678"/>
      <c r="I24" s="679"/>
      <c r="J24" s="674" t="s">
        <v>440</v>
      </c>
      <c r="K24" s="675"/>
      <c r="L24" s="675"/>
      <c r="M24" s="675"/>
      <c r="N24" s="676"/>
      <c r="O24" s="677"/>
      <c r="P24" s="678"/>
      <c r="Q24" s="679"/>
      <c r="R24" s="677"/>
      <c r="S24" s="678"/>
      <c r="T24" s="679"/>
    </row>
    <row r="25" spans="2:20" ht="409.6" customHeight="1" x14ac:dyDescent="0.2">
      <c r="B25" s="686"/>
      <c r="C25" s="687"/>
      <c r="D25" s="687"/>
      <c r="E25" s="688"/>
      <c r="F25" s="677"/>
      <c r="G25" s="678"/>
      <c r="H25" s="678"/>
      <c r="I25" s="679"/>
      <c r="J25" s="677"/>
      <c r="K25" s="678"/>
      <c r="L25" s="678"/>
      <c r="M25" s="678"/>
      <c r="N25" s="679"/>
      <c r="O25" s="677"/>
      <c r="P25" s="678"/>
      <c r="Q25" s="679"/>
      <c r="R25" s="677"/>
      <c r="S25" s="678"/>
      <c r="T25" s="679"/>
    </row>
    <row r="26" spans="2:20" ht="409.6" customHeight="1" x14ac:dyDescent="0.2">
      <c r="B26" s="686"/>
      <c r="C26" s="687"/>
      <c r="D26" s="687"/>
      <c r="E26" s="688"/>
      <c r="F26" s="677"/>
      <c r="G26" s="678"/>
      <c r="H26" s="678"/>
      <c r="I26" s="679"/>
      <c r="J26" s="677"/>
      <c r="K26" s="678"/>
      <c r="L26" s="678"/>
      <c r="M26" s="678"/>
      <c r="N26" s="679"/>
      <c r="O26" s="677"/>
      <c r="P26" s="678"/>
      <c r="Q26" s="679"/>
      <c r="R26" s="677"/>
      <c r="S26" s="678"/>
      <c r="T26" s="679"/>
    </row>
    <row r="27" spans="2:20" ht="144" customHeight="1" x14ac:dyDescent="0.2">
      <c r="B27" s="689"/>
      <c r="C27" s="690"/>
      <c r="D27" s="690"/>
      <c r="E27" s="691"/>
      <c r="F27" s="680"/>
      <c r="G27" s="681"/>
      <c r="H27" s="681"/>
      <c r="I27" s="682"/>
      <c r="J27" s="680"/>
      <c r="K27" s="681"/>
      <c r="L27" s="681"/>
      <c r="M27" s="681"/>
      <c r="N27" s="682"/>
      <c r="O27" s="680"/>
      <c r="P27" s="681"/>
      <c r="Q27" s="682"/>
      <c r="R27" s="680"/>
      <c r="S27" s="681"/>
      <c r="T27" s="682"/>
    </row>
    <row r="28" spans="2:20" ht="82.5" customHeight="1" x14ac:dyDescent="0.2">
      <c r="B28" s="433" t="s">
        <v>19</v>
      </c>
      <c r="C28" s="433"/>
      <c r="D28" s="433"/>
      <c r="E28" s="433"/>
      <c r="F28" s="695" t="s">
        <v>443</v>
      </c>
      <c r="G28" s="696"/>
      <c r="H28" s="696"/>
      <c r="I28" s="697"/>
      <c r="J28" s="713" t="s">
        <v>118</v>
      </c>
      <c r="K28" s="713"/>
      <c r="L28" s="713"/>
      <c r="M28" s="713"/>
      <c r="N28" s="713"/>
      <c r="O28" s="695" t="s">
        <v>119</v>
      </c>
      <c r="P28" s="696"/>
      <c r="Q28" s="697"/>
      <c r="R28" s="692"/>
      <c r="S28" s="693"/>
      <c r="T28" s="694"/>
    </row>
    <row r="29" spans="2:20" ht="133.9" customHeight="1" x14ac:dyDescent="0.2">
      <c r="B29" s="433" t="s">
        <v>20</v>
      </c>
      <c r="C29" s="433"/>
      <c r="D29" s="433"/>
      <c r="E29" s="433"/>
      <c r="F29" s="674" t="s">
        <v>445</v>
      </c>
      <c r="G29" s="675"/>
      <c r="H29" s="675"/>
      <c r="I29" s="676"/>
      <c r="J29" s="695" t="s">
        <v>446</v>
      </c>
      <c r="K29" s="696"/>
      <c r="L29" s="696"/>
      <c r="M29" s="696"/>
      <c r="N29" s="697"/>
      <c r="O29" s="695" t="s">
        <v>444</v>
      </c>
      <c r="P29" s="696"/>
      <c r="Q29" s="696"/>
      <c r="R29" s="377" t="s">
        <v>486</v>
      </c>
      <c r="S29" s="693"/>
      <c r="T29" s="694"/>
    </row>
    <row r="30" spans="2:20" ht="237.6" customHeight="1" x14ac:dyDescent="0.2">
      <c r="B30" s="433" t="s">
        <v>21</v>
      </c>
      <c r="C30" s="433"/>
      <c r="D30" s="433"/>
      <c r="E30" s="433"/>
      <c r="F30" s="692"/>
      <c r="G30" s="693"/>
      <c r="H30" s="693"/>
      <c r="I30" s="694"/>
      <c r="J30" s="730"/>
      <c r="K30" s="730"/>
      <c r="L30" s="730"/>
      <c r="M30" s="730"/>
      <c r="N30" s="730"/>
      <c r="O30" s="695" t="s">
        <v>447</v>
      </c>
      <c r="P30" s="696"/>
      <c r="Q30" s="697"/>
      <c r="R30" s="692"/>
      <c r="S30" s="693"/>
      <c r="T30" s="694"/>
    </row>
    <row r="31" spans="2:20" ht="409.6" customHeight="1" x14ac:dyDescent="0.2">
      <c r="B31" s="683" t="s">
        <v>22</v>
      </c>
      <c r="C31" s="684"/>
      <c r="D31" s="684"/>
      <c r="E31" s="685"/>
      <c r="F31" s="674" t="s">
        <v>355</v>
      </c>
      <c r="G31" s="675"/>
      <c r="H31" s="675"/>
      <c r="I31" s="676"/>
      <c r="J31" s="674" t="s">
        <v>448</v>
      </c>
      <c r="K31" s="675"/>
      <c r="L31" s="675"/>
      <c r="M31" s="675"/>
      <c r="N31" s="676"/>
      <c r="O31" s="674" t="s">
        <v>121</v>
      </c>
      <c r="P31" s="675"/>
      <c r="Q31" s="676"/>
      <c r="R31" s="674" t="s">
        <v>120</v>
      </c>
      <c r="S31" s="675"/>
      <c r="T31" s="676"/>
    </row>
    <row r="32" spans="2:20" ht="15" customHeight="1" x14ac:dyDescent="0.2">
      <c r="B32" s="689"/>
      <c r="C32" s="690"/>
      <c r="D32" s="690"/>
      <c r="E32" s="691"/>
      <c r="F32" s="680"/>
      <c r="G32" s="681"/>
      <c r="H32" s="681"/>
      <c r="I32" s="682"/>
      <c r="J32" s="680"/>
      <c r="K32" s="681"/>
      <c r="L32" s="681"/>
      <c r="M32" s="681"/>
      <c r="N32" s="682"/>
      <c r="O32" s="680"/>
      <c r="P32" s="681"/>
      <c r="Q32" s="682"/>
      <c r="R32" s="680"/>
      <c r="S32" s="681"/>
      <c r="T32" s="682"/>
    </row>
    <row r="33" spans="2:20" ht="409.15" customHeight="1" x14ac:dyDescent="0.2">
      <c r="B33" s="683" t="s">
        <v>23</v>
      </c>
      <c r="C33" s="684"/>
      <c r="D33" s="684"/>
      <c r="E33" s="685"/>
      <c r="F33" s="674" t="s">
        <v>449</v>
      </c>
      <c r="G33" s="675"/>
      <c r="H33" s="675"/>
      <c r="I33" s="676"/>
      <c r="J33" s="482" t="s">
        <v>450</v>
      </c>
      <c r="K33" s="483"/>
      <c r="L33" s="483"/>
      <c r="M33" s="483"/>
      <c r="N33" s="484"/>
      <c r="O33" s="482" t="s">
        <v>451</v>
      </c>
      <c r="P33" s="483"/>
      <c r="Q33" s="484"/>
      <c r="R33" s="482"/>
      <c r="S33" s="483"/>
      <c r="T33" s="484"/>
    </row>
    <row r="34" spans="2:20" ht="79.900000000000006" customHeight="1" x14ac:dyDescent="0.2">
      <c r="B34" s="689"/>
      <c r="C34" s="690"/>
      <c r="D34" s="690"/>
      <c r="E34" s="691"/>
      <c r="F34" s="680"/>
      <c r="G34" s="681"/>
      <c r="H34" s="681"/>
      <c r="I34" s="682"/>
      <c r="J34" s="485"/>
      <c r="K34" s="486"/>
      <c r="L34" s="486"/>
      <c r="M34" s="486"/>
      <c r="N34" s="487"/>
      <c r="O34" s="485"/>
      <c r="P34" s="486"/>
      <c r="Q34" s="487"/>
      <c r="R34" s="485"/>
      <c r="S34" s="486"/>
      <c r="T34" s="487"/>
    </row>
    <row r="35" spans="2:20" ht="409.6" customHeight="1" x14ac:dyDescent="0.2">
      <c r="B35" s="433" t="s">
        <v>24</v>
      </c>
      <c r="C35" s="433"/>
      <c r="D35" s="433"/>
      <c r="E35" s="433"/>
      <c r="F35" s="423"/>
      <c r="G35" s="423"/>
      <c r="H35" s="423"/>
      <c r="I35" s="423"/>
      <c r="J35" s="423" t="s">
        <v>122</v>
      </c>
      <c r="K35" s="423"/>
      <c r="L35" s="423"/>
      <c r="M35" s="423"/>
      <c r="N35" s="423"/>
      <c r="O35" s="734" t="s">
        <v>487</v>
      </c>
      <c r="P35" s="734"/>
      <c r="Q35" s="734"/>
      <c r="R35" s="423"/>
      <c r="S35" s="423"/>
      <c r="T35" s="423"/>
    </row>
    <row r="36" spans="2:20" ht="206.45" customHeight="1" x14ac:dyDescent="0.2">
      <c r="B36" s="433"/>
      <c r="C36" s="433"/>
      <c r="D36" s="433"/>
      <c r="E36" s="433"/>
      <c r="F36" s="423"/>
      <c r="G36" s="423"/>
      <c r="H36" s="423"/>
      <c r="I36" s="423"/>
      <c r="J36" s="423"/>
      <c r="K36" s="423"/>
      <c r="L36" s="423"/>
      <c r="M36" s="423"/>
      <c r="N36" s="423"/>
      <c r="O36" s="734"/>
      <c r="P36" s="734"/>
      <c r="Q36" s="734"/>
      <c r="R36" s="423"/>
      <c r="S36" s="423"/>
      <c r="T36" s="423"/>
    </row>
    <row r="37" spans="2:20" ht="30" customHeight="1" x14ac:dyDescent="0.2">
      <c r="B37" s="731" t="s">
        <v>109</v>
      </c>
      <c r="C37" s="732"/>
      <c r="D37" s="732"/>
      <c r="E37" s="732"/>
      <c r="F37" s="732"/>
      <c r="G37" s="732"/>
      <c r="H37" s="732"/>
      <c r="I37" s="732"/>
      <c r="J37" s="732"/>
      <c r="K37" s="732"/>
      <c r="L37" s="732"/>
      <c r="M37" s="732"/>
      <c r="N37" s="732"/>
      <c r="O37" s="732"/>
      <c r="P37" s="732"/>
      <c r="Q37" s="732"/>
      <c r="R37" s="732"/>
      <c r="S37" s="732"/>
      <c r="T37" s="733"/>
    </row>
    <row r="38" spans="2:20" ht="22.5" customHeight="1" x14ac:dyDescent="0.2">
      <c r="B38" s="403" t="s">
        <v>25</v>
      </c>
      <c r="C38" s="404"/>
      <c r="D38" s="404"/>
      <c r="E38" s="404"/>
      <c r="F38" s="404"/>
      <c r="G38" s="404"/>
      <c r="H38" s="405"/>
      <c r="I38" s="403" t="s">
        <v>26</v>
      </c>
      <c r="J38" s="405"/>
      <c r="K38" s="403" t="s">
        <v>4</v>
      </c>
      <c r="L38" s="405"/>
      <c r="M38" s="403" t="s">
        <v>27</v>
      </c>
      <c r="N38" s="404"/>
      <c r="O38" s="404"/>
      <c r="P38" s="404"/>
      <c r="Q38" s="404"/>
      <c r="R38" s="405"/>
      <c r="S38" s="403" t="s">
        <v>4</v>
      </c>
      <c r="T38" s="405"/>
    </row>
    <row r="39" spans="2:20" ht="57" customHeight="1" x14ac:dyDescent="0.2">
      <c r="B39" s="393" t="s">
        <v>1100</v>
      </c>
      <c r="C39" s="394"/>
      <c r="D39" s="394"/>
      <c r="E39" s="394"/>
      <c r="F39" s="394"/>
      <c r="G39" s="394"/>
      <c r="H39" s="395"/>
      <c r="I39" s="421" t="s">
        <v>1101</v>
      </c>
      <c r="J39" s="421"/>
      <c r="K39" s="422">
        <v>44167</v>
      </c>
      <c r="L39" s="422"/>
      <c r="M39" s="423" t="s">
        <v>737</v>
      </c>
      <c r="N39" s="423"/>
      <c r="O39" s="423"/>
      <c r="P39" s="423"/>
      <c r="Q39" s="423"/>
      <c r="R39" s="423"/>
      <c r="S39" s="294"/>
      <c r="T39" s="295"/>
    </row>
    <row r="40" spans="2:20" ht="57" customHeight="1" x14ac:dyDescent="0.2">
      <c r="B40" s="393" t="s">
        <v>1145</v>
      </c>
      <c r="C40" s="394"/>
      <c r="D40" s="394"/>
      <c r="E40" s="394"/>
      <c r="F40" s="394"/>
      <c r="G40" s="394"/>
      <c r="H40" s="395"/>
      <c r="I40" s="421" t="s">
        <v>1146</v>
      </c>
      <c r="J40" s="421"/>
      <c r="K40" s="422">
        <v>44186</v>
      </c>
      <c r="L40" s="422"/>
      <c r="M40" s="423" t="s">
        <v>737</v>
      </c>
      <c r="N40" s="423"/>
      <c r="O40" s="423"/>
      <c r="P40" s="423"/>
      <c r="Q40" s="423"/>
      <c r="R40" s="423"/>
      <c r="S40" s="294"/>
      <c r="T40" s="295"/>
    </row>
    <row r="41" spans="2:20" ht="57" customHeight="1" x14ac:dyDescent="0.2">
      <c r="B41" s="393" t="s">
        <v>1102</v>
      </c>
      <c r="C41" s="394"/>
      <c r="D41" s="394"/>
      <c r="E41" s="394"/>
      <c r="F41" s="394"/>
      <c r="G41" s="394"/>
      <c r="H41" s="395"/>
      <c r="I41" s="421" t="s">
        <v>1103</v>
      </c>
      <c r="J41" s="421"/>
      <c r="K41" s="422">
        <v>44174</v>
      </c>
      <c r="L41" s="422"/>
      <c r="M41" s="423" t="s">
        <v>737</v>
      </c>
      <c r="N41" s="423"/>
      <c r="O41" s="423"/>
      <c r="P41" s="423"/>
      <c r="Q41" s="423"/>
      <c r="R41" s="423"/>
      <c r="S41" s="294"/>
      <c r="T41" s="295"/>
    </row>
    <row r="42" spans="2:20" ht="64.5" customHeight="1" x14ac:dyDescent="0.2">
      <c r="B42" s="393" t="s">
        <v>1104</v>
      </c>
      <c r="C42" s="394"/>
      <c r="D42" s="394"/>
      <c r="E42" s="394"/>
      <c r="F42" s="394"/>
      <c r="G42" s="394"/>
      <c r="H42" s="395"/>
      <c r="I42" s="421" t="s">
        <v>1105</v>
      </c>
      <c r="J42" s="421"/>
      <c r="K42" s="422">
        <v>44174</v>
      </c>
      <c r="L42" s="422"/>
      <c r="M42" s="423" t="s">
        <v>737</v>
      </c>
      <c r="N42" s="423"/>
      <c r="O42" s="423"/>
      <c r="P42" s="423"/>
      <c r="Q42" s="423"/>
      <c r="R42" s="423"/>
      <c r="S42" s="138"/>
      <c r="T42" s="139"/>
    </row>
    <row r="43" spans="2:20" ht="57.75" customHeight="1" x14ac:dyDescent="0.2">
      <c r="B43" s="393" t="s">
        <v>1373</v>
      </c>
      <c r="C43" s="394"/>
      <c r="D43" s="394"/>
      <c r="E43" s="394"/>
      <c r="F43" s="394"/>
      <c r="G43" s="394"/>
      <c r="H43" s="395"/>
      <c r="I43" s="421" t="s">
        <v>1374</v>
      </c>
      <c r="J43" s="421"/>
      <c r="K43" s="422">
        <v>44203</v>
      </c>
      <c r="L43" s="422"/>
      <c r="M43" s="423" t="s">
        <v>737</v>
      </c>
      <c r="N43" s="423"/>
      <c r="O43" s="423"/>
      <c r="P43" s="423"/>
      <c r="Q43" s="423"/>
      <c r="R43" s="423"/>
      <c r="S43" s="276"/>
      <c r="T43" s="277"/>
    </row>
    <row r="44" spans="2:20" ht="44.25" customHeight="1" x14ac:dyDescent="0.2">
      <c r="B44" s="393" t="s">
        <v>1144</v>
      </c>
      <c r="C44" s="394"/>
      <c r="D44" s="394"/>
      <c r="E44" s="394"/>
      <c r="F44" s="394"/>
      <c r="G44" s="394"/>
      <c r="H44" s="395"/>
      <c r="I44" s="421" t="s">
        <v>1372</v>
      </c>
      <c r="J44" s="421"/>
      <c r="K44" s="422">
        <v>44186</v>
      </c>
      <c r="L44" s="422"/>
      <c r="M44" s="423" t="s">
        <v>737</v>
      </c>
      <c r="N44" s="423"/>
      <c r="O44" s="423"/>
      <c r="P44" s="423"/>
      <c r="Q44" s="423"/>
      <c r="R44" s="423"/>
      <c r="S44" s="276"/>
      <c r="T44" s="277"/>
    </row>
    <row r="45" spans="2:20" ht="47.25" customHeight="1" x14ac:dyDescent="0.2">
      <c r="B45" s="393" t="s">
        <v>1370</v>
      </c>
      <c r="C45" s="394"/>
      <c r="D45" s="394"/>
      <c r="E45" s="394"/>
      <c r="F45" s="394"/>
      <c r="G45" s="394"/>
      <c r="H45" s="395"/>
      <c r="I45" s="421" t="s">
        <v>1371</v>
      </c>
      <c r="J45" s="421"/>
      <c r="K45" s="422">
        <v>44176</v>
      </c>
      <c r="L45" s="422"/>
      <c r="M45" s="423" t="s">
        <v>737</v>
      </c>
      <c r="N45" s="423"/>
      <c r="O45" s="423"/>
      <c r="P45" s="423"/>
      <c r="Q45" s="423"/>
      <c r="R45" s="423"/>
      <c r="S45" s="276"/>
      <c r="T45" s="277"/>
    </row>
    <row r="46" spans="2:20" ht="47.25" customHeight="1" x14ac:dyDescent="0.2">
      <c r="B46" s="393" t="s">
        <v>1142</v>
      </c>
      <c r="C46" s="394"/>
      <c r="D46" s="394"/>
      <c r="E46" s="394"/>
      <c r="F46" s="394"/>
      <c r="G46" s="394"/>
      <c r="H46" s="395"/>
      <c r="I46" s="421" t="s">
        <v>1143</v>
      </c>
      <c r="J46" s="421"/>
      <c r="K46" s="422">
        <v>44186</v>
      </c>
      <c r="L46" s="422"/>
      <c r="M46" s="423" t="s">
        <v>737</v>
      </c>
      <c r="N46" s="423"/>
      <c r="O46" s="423"/>
      <c r="P46" s="423"/>
      <c r="Q46" s="423"/>
      <c r="R46" s="423"/>
      <c r="S46" s="321"/>
      <c r="T46" s="322"/>
    </row>
    <row r="47" spans="2:20" ht="47.25" customHeight="1" x14ac:dyDescent="0.2">
      <c r="B47" s="393" t="s">
        <v>1140</v>
      </c>
      <c r="C47" s="394"/>
      <c r="D47" s="394"/>
      <c r="E47" s="394"/>
      <c r="F47" s="394"/>
      <c r="G47" s="394"/>
      <c r="H47" s="395"/>
      <c r="I47" s="421" t="s">
        <v>1141</v>
      </c>
      <c r="J47" s="421"/>
      <c r="K47" s="422">
        <v>44186</v>
      </c>
      <c r="L47" s="422"/>
      <c r="M47" s="423" t="s">
        <v>737</v>
      </c>
      <c r="N47" s="423"/>
      <c r="O47" s="423"/>
      <c r="P47" s="423"/>
      <c r="Q47" s="423"/>
      <c r="R47" s="423"/>
      <c r="S47" s="321"/>
      <c r="T47" s="322"/>
    </row>
    <row r="48" spans="2:20" ht="47.25" customHeight="1" x14ac:dyDescent="0.2">
      <c r="B48" s="393" t="s">
        <v>1138</v>
      </c>
      <c r="C48" s="394"/>
      <c r="D48" s="394"/>
      <c r="E48" s="394"/>
      <c r="F48" s="394"/>
      <c r="G48" s="394"/>
      <c r="H48" s="395"/>
      <c r="I48" s="421" t="s">
        <v>1139</v>
      </c>
      <c r="J48" s="421"/>
      <c r="K48" s="422">
        <v>44186</v>
      </c>
      <c r="L48" s="422"/>
      <c r="M48" s="423" t="s">
        <v>737</v>
      </c>
      <c r="N48" s="423"/>
      <c r="O48" s="423"/>
      <c r="P48" s="423"/>
      <c r="Q48" s="423"/>
      <c r="R48" s="423"/>
      <c r="S48" s="321"/>
      <c r="T48" s="322"/>
    </row>
    <row r="49" spans="2:20" ht="37.5" customHeight="1" x14ac:dyDescent="0.2">
      <c r="B49" s="393" t="s">
        <v>1136</v>
      </c>
      <c r="C49" s="394"/>
      <c r="D49" s="394"/>
      <c r="E49" s="394"/>
      <c r="F49" s="394"/>
      <c r="G49" s="394"/>
      <c r="H49" s="395"/>
      <c r="I49" s="421" t="s">
        <v>1137</v>
      </c>
      <c r="J49" s="421"/>
      <c r="K49" s="422">
        <v>44186</v>
      </c>
      <c r="L49" s="422"/>
      <c r="M49" s="423" t="s">
        <v>737</v>
      </c>
      <c r="N49" s="423"/>
      <c r="O49" s="423"/>
      <c r="P49" s="423"/>
      <c r="Q49" s="423"/>
      <c r="R49" s="423"/>
      <c r="S49" s="138"/>
      <c r="T49" s="139"/>
    </row>
    <row r="50" spans="2:20" ht="14.25" customHeight="1" x14ac:dyDescent="0.2">
      <c r="B50" s="42"/>
      <c r="C50" s="43"/>
      <c r="D50" s="43"/>
      <c r="E50" s="43"/>
      <c r="F50" s="43"/>
      <c r="G50" s="43"/>
      <c r="H50" s="43"/>
      <c r="I50" s="43"/>
      <c r="J50" s="43"/>
      <c r="K50" s="43"/>
      <c r="L50" s="43"/>
      <c r="M50" s="43"/>
      <c r="N50" s="43"/>
      <c r="O50" s="43"/>
      <c r="P50" s="43"/>
      <c r="Q50" s="43"/>
      <c r="R50" s="43"/>
      <c r="S50" s="43"/>
      <c r="T50" s="44"/>
    </row>
    <row r="51" spans="2:20" ht="22.5" customHeight="1" x14ac:dyDescent="0.2">
      <c r="B51" s="509" t="s">
        <v>28</v>
      </c>
      <c r="C51" s="509"/>
      <c r="D51" s="509"/>
      <c r="E51" s="509"/>
      <c r="F51" s="509"/>
      <c r="G51" s="509"/>
      <c r="H51" s="509"/>
      <c r="I51" s="509"/>
      <c r="J51" s="509"/>
      <c r="K51" s="509"/>
      <c r="L51" s="509"/>
      <c r="M51" s="509"/>
      <c r="N51" s="509"/>
      <c r="O51" s="509"/>
      <c r="P51" s="509"/>
      <c r="Q51" s="509"/>
      <c r="R51" s="509"/>
      <c r="S51" s="509"/>
      <c r="T51" s="509"/>
    </row>
    <row r="52" spans="2:20" customFormat="1" ht="25.5" customHeight="1" x14ac:dyDescent="0.25">
      <c r="B52" s="510" t="s">
        <v>124</v>
      </c>
      <c r="C52" s="511"/>
      <c r="D52" s="511"/>
      <c r="E52" s="511"/>
      <c r="F52" s="511"/>
      <c r="G52" s="511"/>
      <c r="H52" s="511"/>
      <c r="I52" s="511"/>
      <c r="J52" s="511"/>
      <c r="K52" s="511"/>
      <c r="L52" s="511"/>
      <c r="M52" s="511"/>
      <c r="N52" s="511"/>
      <c r="O52" s="511"/>
      <c r="P52" s="511"/>
      <c r="Q52" s="511"/>
      <c r="R52" s="511"/>
      <c r="S52" s="511"/>
      <c r="T52" s="512"/>
    </row>
    <row r="53" spans="2:20" customFormat="1" ht="34.5" customHeight="1" x14ac:dyDescent="0.25">
      <c r="B53" s="52" t="s">
        <v>29</v>
      </c>
      <c r="C53" s="424" t="s">
        <v>125</v>
      </c>
      <c r="D53" s="425"/>
      <c r="E53" s="424" t="s">
        <v>356</v>
      </c>
      <c r="F53" s="426"/>
      <c r="G53" s="426"/>
      <c r="H53" s="425"/>
      <c r="I53" s="424" t="s">
        <v>30</v>
      </c>
      <c r="J53" s="426"/>
      <c r="K53" s="426"/>
      <c r="L53" s="426"/>
      <c r="M53" s="426"/>
      <c r="N53" s="426"/>
      <c r="O53" s="426"/>
      <c r="P53" s="426"/>
      <c r="Q53" s="426"/>
      <c r="R53" s="425"/>
      <c r="S53" s="424" t="s">
        <v>31</v>
      </c>
      <c r="T53" s="425"/>
    </row>
    <row r="54" spans="2:20" customFormat="1" ht="48" customHeight="1" x14ac:dyDescent="0.25">
      <c r="B54" s="390" t="s">
        <v>32</v>
      </c>
      <c r="C54" s="390" t="s">
        <v>123</v>
      </c>
      <c r="D54" s="390"/>
      <c r="E54" s="392" t="s">
        <v>357</v>
      </c>
      <c r="F54" s="392"/>
      <c r="G54" s="392"/>
      <c r="H54" s="392"/>
      <c r="I54" s="399" t="s">
        <v>572</v>
      </c>
      <c r="J54" s="399"/>
      <c r="K54" s="399"/>
      <c r="L54" s="399"/>
      <c r="M54" s="399"/>
      <c r="N54" s="399"/>
      <c r="O54" s="399"/>
      <c r="P54" s="399"/>
      <c r="Q54" s="399"/>
      <c r="R54" s="399"/>
      <c r="S54" s="397">
        <v>1</v>
      </c>
      <c r="T54" s="398"/>
    </row>
    <row r="55" spans="2:20" customFormat="1" ht="58.9" customHeight="1" x14ac:dyDescent="0.25">
      <c r="B55" s="390"/>
      <c r="C55" s="390"/>
      <c r="D55" s="390"/>
      <c r="E55" s="392" t="s">
        <v>358</v>
      </c>
      <c r="F55" s="392"/>
      <c r="G55" s="392"/>
      <c r="H55" s="392"/>
      <c r="I55" s="399" t="s">
        <v>573</v>
      </c>
      <c r="J55" s="399"/>
      <c r="K55" s="399"/>
      <c r="L55" s="399"/>
      <c r="M55" s="399"/>
      <c r="N55" s="399"/>
      <c r="O55" s="399"/>
      <c r="P55" s="399"/>
      <c r="Q55" s="399"/>
      <c r="R55" s="399"/>
      <c r="S55" s="397">
        <v>1</v>
      </c>
      <c r="T55" s="398"/>
    </row>
    <row r="56" spans="2:20" customFormat="1" ht="66" customHeight="1" x14ac:dyDescent="0.25">
      <c r="B56" s="390"/>
      <c r="C56" s="390"/>
      <c r="D56" s="390"/>
      <c r="E56" s="392" t="s">
        <v>359</v>
      </c>
      <c r="F56" s="392"/>
      <c r="G56" s="392"/>
      <c r="H56" s="392"/>
      <c r="I56" s="399" t="s">
        <v>413</v>
      </c>
      <c r="J56" s="399"/>
      <c r="K56" s="399"/>
      <c r="L56" s="399"/>
      <c r="M56" s="399"/>
      <c r="N56" s="399"/>
      <c r="O56" s="399"/>
      <c r="P56" s="399"/>
      <c r="Q56" s="399"/>
      <c r="R56" s="399"/>
      <c r="S56" s="397">
        <v>1</v>
      </c>
      <c r="T56" s="398"/>
    </row>
    <row r="57" spans="2:20" s="72" customFormat="1" ht="63.6" customHeight="1" x14ac:dyDescent="0.25">
      <c r="B57" s="390"/>
      <c r="C57" s="390"/>
      <c r="D57" s="390"/>
      <c r="E57" s="392" t="s">
        <v>1042</v>
      </c>
      <c r="F57" s="392"/>
      <c r="G57" s="392"/>
      <c r="H57" s="392"/>
      <c r="I57" s="399" t="s">
        <v>574</v>
      </c>
      <c r="J57" s="399"/>
      <c r="K57" s="399"/>
      <c r="L57" s="399"/>
      <c r="M57" s="399"/>
      <c r="N57" s="399"/>
      <c r="O57" s="399"/>
      <c r="P57" s="399"/>
      <c r="Q57" s="399"/>
      <c r="R57" s="399"/>
      <c r="S57" s="397">
        <v>1</v>
      </c>
      <c r="T57" s="398"/>
    </row>
    <row r="58" spans="2:20" customFormat="1" ht="36.6" customHeight="1" x14ac:dyDescent="0.25">
      <c r="B58" s="390"/>
      <c r="C58" s="390"/>
      <c r="D58" s="390"/>
      <c r="E58" s="392" t="s">
        <v>360</v>
      </c>
      <c r="F58" s="392"/>
      <c r="G58" s="392"/>
      <c r="H58" s="392"/>
      <c r="I58" s="399" t="s">
        <v>280</v>
      </c>
      <c r="J58" s="399"/>
      <c r="K58" s="399"/>
      <c r="L58" s="399"/>
      <c r="M58" s="399"/>
      <c r="N58" s="399"/>
      <c r="O58" s="399"/>
      <c r="P58" s="399"/>
      <c r="Q58" s="399"/>
      <c r="R58" s="399"/>
      <c r="S58" s="397">
        <v>1</v>
      </c>
      <c r="T58" s="397"/>
    </row>
    <row r="59" spans="2:20" customFormat="1" ht="73.900000000000006" customHeight="1" x14ac:dyDescent="0.25">
      <c r="B59" s="390"/>
      <c r="C59" s="390"/>
      <c r="D59" s="390"/>
      <c r="E59" s="392" t="s">
        <v>361</v>
      </c>
      <c r="F59" s="392"/>
      <c r="G59" s="392"/>
      <c r="H59" s="392"/>
      <c r="I59" s="399" t="s">
        <v>575</v>
      </c>
      <c r="J59" s="399"/>
      <c r="K59" s="399"/>
      <c r="L59" s="399"/>
      <c r="M59" s="399"/>
      <c r="N59" s="399"/>
      <c r="O59" s="399"/>
      <c r="P59" s="399"/>
      <c r="Q59" s="399"/>
      <c r="R59" s="399"/>
      <c r="S59" s="397">
        <v>1</v>
      </c>
      <c r="T59" s="398"/>
    </row>
    <row r="60" spans="2:20" customFormat="1" ht="76.150000000000006" customHeight="1" x14ac:dyDescent="0.25">
      <c r="B60" s="390"/>
      <c r="C60" s="390"/>
      <c r="D60" s="390"/>
      <c r="E60" s="392" t="s">
        <v>362</v>
      </c>
      <c r="F60" s="392"/>
      <c r="G60" s="392"/>
      <c r="H60" s="392"/>
      <c r="I60" s="399" t="s">
        <v>576</v>
      </c>
      <c r="J60" s="399"/>
      <c r="K60" s="399"/>
      <c r="L60" s="399"/>
      <c r="M60" s="399"/>
      <c r="N60" s="399"/>
      <c r="O60" s="399"/>
      <c r="P60" s="399"/>
      <c r="Q60" s="399"/>
      <c r="R60" s="399"/>
      <c r="S60" s="397">
        <v>1</v>
      </c>
      <c r="T60" s="398"/>
    </row>
    <row r="61" spans="2:20" customFormat="1" ht="101.45" customHeight="1" x14ac:dyDescent="0.25">
      <c r="B61" s="390"/>
      <c r="C61" s="390"/>
      <c r="D61" s="390"/>
      <c r="E61" s="392" t="s">
        <v>363</v>
      </c>
      <c r="F61" s="392"/>
      <c r="G61" s="392"/>
      <c r="H61" s="392"/>
      <c r="I61" s="399" t="s">
        <v>577</v>
      </c>
      <c r="J61" s="399"/>
      <c r="K61" s="399"/>
      <c r="L61" s="399"/>
      <c r="M61" s="399"/>
      <c r="N61" s="399"/>
      <c r="O61" s="399"/>
      <c r="P61" s="399"/>
      <c r="Q61" s="399"/>
      <c r="R61" s="399"/>
      <c r="S61" s="397">
        <v>1</v>
      </c>
      <c r="T61" s="398"/>
    </row>
    <row r="62" spans="2:20" customFormat="1" ht="44.45" customHeight="1" x14ac:dyDescent="0.25">
      <c r="B62" s="390"/>
      <c r="C62" s="390"/>
      <c r="D62" s="390"/>
      <c r="E62" s="392" t="s">
        <v>364</v>
      </c>
      <c r="F62" s="392"/>
      <c r="G62" s="392"/>
      <c r="H62" s="392"/>
      <c r="I62" s="399" t="s">
        <v>110</v>
      </c>
      <c r="J62" s="399"/>
      <c r="K62" s="399"/>
      <c r="L62" s="399"/>
      <c r="M62" s="399"/>
      <c r="N62" s="399"/>
      <c r="O62" s="399"/>
      <c r="P62" s="399"/>
      <c r="Q62" s="399"/>
      <c r="R62" s="399"/>
      <c r="S62" s="397">
        <v>1</v>
      </c>
      <c r="T62" s="397"/>
    </row>
    <row r="63" spans="2:20" customFormat="1" ht="55.9" customHeight="1" x14ac:dyDescent="0.25">
      <c r="B63" s="390"/>
      <c r="C63" s="390"/>
      <c r="D63" s="390"/>
      <c r="E63" s="392" t="s">
        <v>365</v>
      </c>
      <c r="F63" s="392"/>
      <c r="G63" s="392"/>
      <c r="H63" s="392"/>
      <c r="I63" s="399" t="s">
        <v>296</v>
      </c>
      <c r="J63" s="399"/>
      <c r="K63" s="399"/>
      <c r="L63" s="399"/>
      <c r="M63" s="399"/>
      <c r="N63" s="399"/>
      <c r="O63" s="399"/>
      <c r="P63" s="399"/>
      <c r="Q63" s="399"/>
      <c r="R63" s="399"/>
      <c r="S63" s="397">
        <v>1</v>
      </c>
      <c r="T63" s="398"/>
    </row>
    <row r="64" spans="2:20" customFormat="1" ht="79.900000000000006" customHeight="1" x14ac:dyDescent="0.25">
      <c r="B64" s="391"/>
      <c r="C64" s="391"/>
      <c r="D64" s="391"/>
      <c r="E64" s="396" t="s">
        <v>366</v>
      </c>
      <c r="F64" s="396"/>
      <c r="G64" s="396"/>
      <c r="H64" s="396"/>
      <c r="I64" s="387" t="s">
        <v>578</v>
      </c>
      <c r="J64" s="387"/>
      <c r="K64" s="387"/>
      <c r="L64" s="387"/>
      <c r="M64" s="387"/>
      <c r="N64" s="387"/>
      <c r="O64" s="387"/>
      <c r="P64" s="387"/>
      <c r="Q64" s="387"/>
      <c r="R64" s="387"/>
      <c r="S64" s="388">
        <v>1</v>
      </c>
      <c r="T64" s="389"/>
    </row>
    <row r="65" spans="2:23" customFormat="1" ht="80.45" customHeight="1" x14ac:dyDescent="0.25">
      <c r="B65" s="735">
        <v>2.1</v>
      </c>
      <c r="C65" s="390" t="s">
        <v>34</v>
      </c>
      <c r="D65" s="390"/>
      <c r="E65" s="392" t="s">
        <v>357</v>
      </c>
      <c r="F65" s="392"/>
      <c r="G65" s="392"/>
      <c r="H65" s="392"/>
      <c r="I65" s="399" t="s">
        <v>1039</v>
      </c>
      <c r="J65" s="399"/>
      <c r="K65" s="399"/>
      <c r="L65" s="399"/>
      <c r="M65" s="399"/>
      <c r="N65" s="399"/>
      <c r="O65" s="399"/>
      <c r="P65" s="399"/>
      <c r="Q65" s="399"/>
      <c r="R65" s="399"/>
      <c r="S65" s="397">
        <v>1</v>
      </c>
      <c r="T65" s="398"/>
    </row>
    <row r="66" spans="2:23" customFormat="1" ht="111" customHeight="1" x14ac:dyDescent="0.25">
      <c r="B66" s="735"/>
      <c r="C66" s="390"/>
      <c r="D66" s="390"/>
      <c r="E66" s="392" t="s">
        <v>579</v>
      </c>
      <c r="F66" s="392"/>
      <c r="G66" s="392"/>
      <c r="H66" s="392"/>
      <c r="I66" s="399" t="s">
        <v>414</v>
      </c>
      <c r="J66" s="399"/>
      <c r="K66" s="399"/>
      <c r="L66" s="399"/>
      <c r="M66" s="399"/>
      <c r="N66" s="399"/>
      <c r="O66" s="399"/>
      <c r="P66" s="399"/>
      <c r="Q66" s="399"/>
      <c r="R66" s="399"/>
      <c r="S66" s="397" t="s">
        <v>580</v>
      </c>
      <c r="T66" s="398"/>
      <c r="W66" s="80"/>
    </row>
    <row r="67" spans="2:23" customFormat="1" ht="106.9" customHeight="1" x14ac:dyDescent="0.25">
      <c r="B67" s="735"/>
      <c r="C67" s="390"/>
      <c r="D67" s="390"/>
      <c r="E67" s="392" t="s">
        <v>367</v>
      </c>
      <c r="F67" s="392"/>
      <c r="G67" s="392"/>
      <c r="H67" s="392"/>
      <c r="I67" s="399" t="s">
        <v>1043</v>
      </c>
      <c r="J67" s="399"/>
      <c r="K67" s="399"/>
      <c r="L67" s="399"/>
      <c r="M67" s="399"/>
      <c r="N67" s="399"/>
      <c r="O67" s="399"/>
      <c r="P67" s="399"/>
      <c r="Q67" s="399"/>
      <c r="R67" s="399"/>
      <c r="S67" s="397">
        <v>1</v>
      </c>
      <c r="T67" s="397"/>
    </row>
    <row r="68" spans="2:23" customFormat="1" ht="67.5" customHeight="1" x14ac:dyDescent="0.25">
      <c r="B68" s="735"/>
      <c r="C68" s="390"/>
      <c r="D68" s="390"/>
      <c r="E68" s="392" t="s">
        <v>368</v>
      </c>
      <c r="F68" s="392"/>
      <c r="G68" s="392"/>
      <c r="H68" s="392"/>
      <c r="I68" s="399" t="s">
        <v>1044</v>
      </c>
      <c r="J68" s="399"/>
      <c r="K68" s="399"/>
      <c r="L68" s="399"/>
      <c r="M68" s="399"/>
      <c r="N68" s="399"/>
      <c r="O68" s="399"/>
      <c r="P68" s="399"/>
      <c r="Q68" s="399"/>
      <c r="R68" s="399"/>
      <c r="S68" s="397">
        <v>1</v>
      </c>
      <c r="T68" s="397"/>
    </row>
    <row r="69" spans="2:23" customFormat="1" ht="62.45" customHeight="1" x14ac:dyDescent="0.25">
      <c r="B69" s="735"/>
      <c r="C69" s="390"/>
      <c r="D69" s="390"/>
      <c r="E69" s="392" t="s">
        <v>369</v>
      </c>
      <c r="F69" s="392"/>
      <c r="G69" s="392"/>
      <c r="H69" s="392"/>
      <c r="I69" s="399" t="s">
        <v>1045</v>
      </c>
      <c r="J69" s="399"/>
      <c r="K69" s="399"/>
      <c r="L69" s="399"/>
      <c r="M69" s="399"/>
      <c r="N69" s="399"/>
      <c r="O69" s="399"/>
      <c r="P69" s="399"/>
      <c r="Q69" s="399"/>
      <c r="R69" s="399"/>
      <c r="S69" s="397">
        <v>1</v>
      </c>
      <c r="T69" s="397"/>
    </row>
    <row r="70" spans="2:23" customFormat="1" ht="112.9" customHeight="1" x14ac:dyDescent="0.25">
      <c r="B70" s="735"/>
      <c r="C70" s="390"/>
      <c r="D70" s="390"/>
      <c r="E70" s="392" t="s">
        <v>370</v>
      </c>
      <c r="F70" s="392"/>
      <c r="G70" s="392"/>
      <c r="H70" s="392"/>
      <c r="I70" s="399" t="s">
        <v>1046</v>
      </c>
      <c r="J70" s="399"/>
      <c r="K70" s="399"/>
      <c r="L70" s="399"/>
      <c r="M70" s="399"/>
      <c r="N70" s="399"/>
      <c r="O70" s="399"/>
      <c r="P70" s="399"/>
      <c r="Q70" s="399"/>
      <c r="R70" s="399"/>
      <c r="S70" s="397">
        <v>1</v>
      </c>
      <c r="T70" s="397"/>
    </row>
    <row r="71" spans="2:23" customFormat="1" ht="39.6" customHeight="1" x14ac:dyDescent="0.25">
      <c r="B71" s="735"/>
      <c r="C71" s="390"/>
      <c r="D71" s="390"/>
      <c r="E71" s="392" t="s">
        <v>371</v>
      </c>
      <c r="F71" s="392"/>
      <c r="G71" s="392"/>
      <c r="H71" s="392"/>
      <c r="I71" s="399" t="s">
        <v>337</v>
      </c>
      <c r="J71" s="399"/>
      <c r="K71" s="399"/>
      <c r="L71" s="399"/>
      <c r="M71" s="399"/>
      <c r="N71" s="399"/>
      <c r="O71" s="399"/>
      <c r="P71" s="399"/>
      <c r="Q71" s="399"/>
      <c r="R71" s="399"/>
      <c r="S71" s="397">
        <v>1</v>
      </c>
      <c r="T71" s="397"/>
    </row>
    <row r="72" spans="2:23" customFormat="1" ht="58.15" customHeight="1" x14ac:dyDescent="0.25">
      <c r="B72" s="735"/>
      <c r="C72" s="390"/>
      <c r="D72" s="390"/>
      <c r="E72" s="392" t="s">
        <v>372</v>
      </c>
      <c r="F72" s="392"/>
      <c r="G72" s="392"/>
      <c r="H72" s="392"/>
      <c r="I72" s="399" t="s">
        <v>1047</v>
      </c>
      <c r="J72" s="399"/>
      <c r="K72" s="399"/>
      <c r="L72" s="399"/>
      <c r="M72" s="399"/>
      <c r="N72" s="399"/>
      <c r="O72" s="399"/>
      <c r="P72" s="399"/>
      <c r="Q72" s="399"/>
      <c r="R72" s="399"/>
      <c r="S72" s="397">
        <v>1</v>
      </c>
      <c r="T72" s="397"/>
    </row>
    <row r="73" spans="2:23" customFormat="1" ht="69.599999999999994" customHeight="1" x14ac:dyDescent="0.25">
      <c r="B73" s="735"/>
      <c r="C73" s="390"/>
      <c r="D73" s="390"/>
      <c r="E73" s="392" t="s">
        <v>373</v>
      </c>
      <c r="F73" s="392"/>
      <c r="G73" s="392"/>
      <c r="H73" s="392"/>
      <c r="I73" s="399" t="s">
        <v>1048</v>
      </c>
      <c r="J73" s="399"/>
      <c r="K73" s="399"/>
      <c r="L73" s="399"/>
      <c r="M73" s="399"/>
      <c r="N73" s="399"/>
      <c r="O73" s="399"/>
      <c r="P73" s="399"/>
      <c r="Q73" s="399"/>
      <c r="R73" s="399"/>
      <c r="S73" s="397">
        <v>1</v>
      </c>
      <c r="T73" s="398"/>
    </row>
    <row r="74" spans="2:23" customFormat="1" ht="50.25" customHeight="1" x14ac:dyDescent="0.25">
      <c r="B74" s="735"/>
      <c r="C74" s="390"/>
      <c r="D74" s="390"/>
      <c r="E74" s="392" t="s">
        <v>374</v>
      </c>
      <c r="F74" s="392"/>
      <c r="G74" s="392"/>
      <c r="H74" s="392"/>
      <c r="I74" s="399" t="s">
        <v>571</v>
      </c>
      <c r="J74" s="399"/>
      <c r="K74" s="399"/>
      <c r="L74" s="399"/>
      <c r="M74" s="399"/>
      <c r="N74" s="399"/>
      <c r="O74" s="399"/>
      <c r="P74" s="399"/>
      <c r="Q74" s="399"/>
      <c r="R74" s="399"/>
      <c r="S74" s="397">
        <v>1</v>
      </c>
      <c r="T74" s="398"/>
    </row>
    <row r="75" spans="2:23" customFormat="1" ht="55.15" customHeight="1" x14ac:dyDescent="0.25">
      <c r="B75" s="736"/>
      <c r="C75" s="391"/>
      <c r="D75" s="391"/>
      <c r="E75" s="396" t="s">
        <v>375</v>
      </c>
      <c r="F75" s="396"/>
      <c r="G75" s="396"/>
      <c r="H75" s="396"/>
      <c r="I75" s="387" t="s">
        <v>581</v>
      </c>
      <c r="J75" s="387"/>
      <c r="K75" s="387"/>
      <c r="L75" s="387"/>
      <c r="M75" s="387"/>
      <c r="N75" s="387"/>
      <c r="O75" s="387"/>
      <c r="P75" s="387"/>
      <c r="Q75" s="387"/>
      <c r="R75" s="387"/>
      <c r="S75" s="388">
        <v>1</v>
      </c>
      <c r="T75" s="389"/>
    </row>
    <row r="76" spans="2:23" customFormat="1" ht="75.599999999999994" customHeight="1" x14ac:dyDescent="0.25">
      <c r="B76" s="390" t="s">
        <v>907</v>
      </c>
      <c r="C76" s="390" t="s">
        <v>281</v>
      </c>
      <c r="D76" s="390"/>
      <c r="E76" s="392" t="s">
        <v>582</v>
      </c>
      <c r="F76" s="392"/>
      <c r="G76" s="392"/>
      <c r="H76" s="392"/>
      <c r="I76" s="399" t="s">
        <v>282</v>
      </c>
      <c r="J76" s="399"/>
      <c r="K76" s="399"/>
      <c r="L76" s="399"/>
      <c r="M76" s="399"/>
      <c r="N76" s="399"/>
      <c r="O76" s="399"/>
      <c r="P76" s="399"/>
      <c r="Q76" s="399"/>
      <c r="R76" s="399"/>
      <c r="S76" s="397">
        <v>1</v>
      </c>
      <c r="T76" s="397"/>
    </row>
    <row r="77" spans="2:23" customFormat="1" ht="246" customHeight="1" x14ac:dyDescent="0.25">
      <c r="B77" s="390"/>
      <c r="C77" s="390"/>
      <c r="D77" s="390"/>
      <c r="E77" s="392" t="s">
        <v>583</v>
      </c>
      <c r="F77" s="392"/>
      <c r="G77" s="392"/>
      <c r="H77" s="392"/>
      <c r="I77" s="498" t="s">
        <v>1040</v>
      </c>
      <c r="J77" s="498"/>
      <c r="K77" s="498"/>
      <c r="L77" s="498"/>
      <c r="M77" s="498"/>
      <c r="N77" s="498"/>
      <c r="O77" s="498"/>
      <c r="P77" s="498"/>
      <c r="Q77" s="498"/>
      <c r="R77" s="498"/>
      <c r="S77" s="397">
        <v>1</v>
      </c>
      <c r="T77" s="397"/>
    </row>
    <row r="78" spans="2:23" customFormat="1" ht="243.6" customHeight="1" x14ac:dyDescent="0.25">
      <c r="B78" s="390"/>
      <c r="C78" s="390"/>
      <c r="D78" s="390"/>
      <c r="E78" s="390" t="s">
        <v>908</v>
      </c>
      <c r="F78" s="390"/>
      <c r="G78" s="390"/>
      <c r="H78" s="390"/>
      <c r="I78" s="750" t="s">
        <v>909</v>
      </c>
      <c r="J78" s="750"/>
      <c r="K78" s="750"/>
      <c r="L78" s="750"/>
      <c r="M78" s="750"/>
      <c r="N78" s="750"/>
      <c r="O78" s="750"/>
      <c r="P78" s="750"/>
      <c r="Q78" s="750"/>
      <c r="R78" s="750"/>
      <c r="S78" s="500">
        <v>1</v>
      </c>
      <c r="T78" s="500"/>
    </row>
    <row r="79" spans="2:23" customFormat="1" ht="27.75" customHeight="1" x14ac:dyDescent="0.25">
      <c r="B79" s="517"/>
      <c r="C79" s="518"/>
      <c r="D79" s="518"/>
      <c r="E79" s="518"/>
      <c r="F79" s="518"/>
      <c r="G79" s="518"/>
      <c r="H79" s="518"/>
      <c r="I79" s="518"/>
      <c r="J79" s="518"/>
      <c r="K79" s="518"/>
      <c r="L79" s="518"/>
      <c r="M79" s="518"/>
      <c r="N79" s="518"/>
      <c r="O79" s="518"/>
      <c r="P79" s="518"/>
      <c r="Q79" s="518"/>
      <c r="R79" s="518"/>
      <c r="S79" s="518"/>
      <c r="T79" s="519"/>
    </row>
    <row r="80" spans="2:23" customFormat="1" ht="27.75" customHeight="1" x14ac:dyDescent="0.25">
      <c r="B80" s="296" t="s">
        <v>29</v>
      </c>
      <c r="C80" s="737" t="s">
        <v>126</v>
      </c>
      <c r="D80" s="737"/>
      <c r="E80" s="737" t="s">
        <v>376</v>
      </c>
      <c r="F80" s="737"/>
      <c r="G80" s="737"/>
      <c r="H80" s="737"/>
      <c r="I80" s="737"/>
      <c r="J80" s="737" t="s">
        <v>30</v>
      </c>
      <c r="K80" s="737"/>
      <c r="L80" s="737"/>
      <c r="M80" s="737"/>
      <c r="N80" s="737"/>
      <c r="O80" s="737"/>
      <c r="P80" s="737"/>
      <c r="Q80" s="737"/>
      <c r="R80" s="737"/>
      <c r="S80" s="737" t="s">
        <v>31</v>
      </c>
      <c r="T80" s="737"/>
    </row>
    <row r="81" spans="2:20" customFormat="1" ht="48" customHeight="1" x14ac:dyDescent="0.25">
      <c r="B81" s="390" t="s">
        <v>35</v>
      </c>
      <c r="C81" s="390" t="s">
        <v>36</v>
      </c>
      <c r="D81" s="390"/>
      <c r="E81" s="496" t="s">
        <v>377</v>
      </c>
      <c r="F81" s="496"/>
      <c r="G81" s="496"/>
      <c r="H81" s="496"/>
      <c r="I81" s="496"/>
      <c r="J81" s="497" t="s">
        <v>584</v>
      </c>
      <c r="K81" s="497"/>
      <c r="L81" s="497"/>
      <c r="M81" s="497"/>
      <c r="N81" s="497"/>
      <c r="O81" s="497"/>
      <c r="P81" s="497"/>
      <c r="Q81" s="497"/>
      <c r="R81" s="497"/>
      <c r="S81" s="500">
        <v>1</v>
      </c>
      <c r="T81" s="501"/>
    </row>
    <row r="82" spans="2:20" customFormat="1" ht="37.9" customHeight="1" x14ac:dyDescent="0.25">
      <c r="B82" s="390"/>
      <c r="C82" s="390"/>
      <c r="D82" s="390"/>
      <c r="E82" s="496" t="s">
        <v>378</v>
      </c>
      <c r="F82" s="496"/>
      <c r="G82" s="496"/>
      <c r="H82" s="496"/>
      <c r="I82" s="496"/>
      <c r="J82" s="497" t="s">
        <v>585</v>
      </c>
      <c r="K82" s="497"/>
      <c r="L82" s="497"/>
      <c r="M82" s="497"/>
      <c r="N82" s="497"/>
      <c r="O82" s="497"/>
      <c r="P82" s="497"/>
      <c r="Q82" s="497"/>
      <c r="R82" s="497"/>
      <c r="S82" s="500">
        <v>1</v>
      </c>
      <c r="T82" s="501"/>
    </row>
    <row r="83" spans="2:20" customFormat="1" ht="134.44999999999999" customHeight="1" x14ac:dyDescent="0.25">
      <c r="B83" s="390"/>
      <c r="C83" s="390"/>
      <c r="D83" s="390"/>
      <c r="E83" s="496" t="s">
        <v>379</v>
      </c>
      <c r="F83" s="496"/>
      <c r="G83" s="496"/>
      <c r="H83" s="496"/>
      <c r="I83" s="496"/>
      <c r="J83" s="497" t="s">
        <v>297</v>
      </c>
      <c r="K83" s="497"/>
      <c r="L83" s="497"/>
      <c r="M83" s="497"/>
      <c r="N83" s="497"/>
      <c r="O83" s="497"/>
      <c r="P83" s="497"/>
      <c r="Q83" s="497"/>
      <c r="R83" s="497"/>
      <c r="S83" s="500">
        <v>1</v>
      </c>
      <c r="T83" s="501"/>
    </row>
    <row r="84" spans="2:20" customFormat="1" ht="56.25" customHeight="1" x14ac:dyDescent="0.25">
      <c r="B84" s="390"/>
      <c r="C84" s="390"/>
      <c r="D84" s="390"/>
      <c r="E84" s="496" t="s">
        <v>380</v>
      </c>
      <c r="F84" s="496"/>
      <c r="G84" s="496"/>
      <c r="H84" s="496"/>
      <c r="I84" s="496"/>
      <c r="J84" s="497" t="s">
        <v>586</v>
      </c>
      <c r="K84" s="497"/>
      <c r="L84" s="497"/>
      <c r="M84" s="497"/>
      <c r="N84" s="497"/>
      <c r="O84" s="497"/>
      <c r="P84" s="497"/>
      <c r="Q84" s="497"/>
      <c r="R84" s="497"/>
      <c r="S84" s="500">
        <v>1</v>
      </c>
      <c r="T84" s="501"/>
    </row>
    <row r="85" spans="2:20" customFormat="1" ht="47.45" customHeight="1" x14ac:dyDescent="0.25">
      <c r="B85" s="390"/>
      <c r="C85" s="390"/>
      <c r="D85" s="390"/>
      <c r="E85" s="496" t="s">
        <v>381</v>
      </c>
      <c r="F85" s="496"/>
      <c r="G85" s="496"/>
      <c r="H85" s="496"/>
      <c r="I85" s="496"/>
      <c r="J85" s="497" t="s">
        <v>127</v>
      </c>
      <c r="K85" s="497"/>
      <c r="L85" s="497"/>
      <c r="M85" s="497"/>
      <c r="N85" s="497"/>
      <c r="O85" s="497"/>
      <c r="P85" s="497"/>
      <c r="Q85" s="497"/>
      <c r="R85" s="497"/>
      <c r="S85" s="500">
        <v>1</v>
      </c>
      <c r="T85" s="501"/>
    </row>
    <row r="86" spans="2:20" customFormat="1" ht="118.9" customHeight="1" x14ac:dyDescent="0.25">
      <c r="B86" s="390"/>
      <c r="C86" s="390"/>
      <c r="D86" s="390"/>
      <c r="E86" s="390" t="s">
        <v>383</v>
      </c>
      <c r="F86" s="390"/>
      <c r="G86" s="390"/>
      <c r="H86" s="390"/>
      <c r="I86" s="390"/>
      <c r="J86" s="499" t="s">
        <v>1041</v>
      </c>
      <c r="K86" s="499"/>
      <c r="L86" s="499"/>
      <c r="M86" s="499"/>
      <c r="N86" s="499"/>
      <c r="O86" s="499"/>
      <c r="P86" s="499"/>
      <c r="Q86" s="499"/>
      <c r="R86" s="499"/>
      <c r="S86" s="500">
        <v>1</v>
      </c>
      <c r="T86" s="501"/>
    </row>
    <row r="87" spans="2:20" customFormat="1" ht="44.45" customHeight="1" x14ac:dyDescent="0.25">
      <c r="B87" s="390"/>
      <c r="C87" s="390"/>
      <c r="D87" s="390"/>
      <c r="E87" s="496" t="s">
        <v>382</v>
      </c>
      <c r="F87" s="496"/>
      <c r="G87" s="496"/>
      <c r="H87" s="496"/>
      <c r="I87" s="496"/>
      <c r="J87" s="497" t="s">
        <v>587</v>
      </c>
      <c r="K87" s="497"/>
      <c r="L87" s="497"/>
      <c r="M87" s="497"/>
      <c r="N87" s="497"/>
      <c r="O87" s="497"/>
      <c r="P87" s="497"/>
      <c r="Q87" s="497"/>
      <c r="R87" s="497"/>
      <c r="S87" s="500">
        <v>1</v>
      </c>
      <c r="T87" s="501"/>
    </row>
    <row r="88" spans="2:20" customFormat="1" ht="139.5" customHeight="1" x14ac:dyDescent="0.25">
      <c r="B88" s="391"/>
      <c r="C88" s="391"/>
      <c r="D88" s="391"/>
      <c r="E88" s="391" t="s">
        <v>384</v>
      </c>
      <c r="F88" s="391"/>
      <c r="G88" s="391"/>
      <c r="H88" s="391"/>
      <c r="I88" s="391"/>
      <c r="J88" s="755" t="s">
        <v>1049</v>
      </c>
      <c r="K88" s="755"/>
      <c r="L88" s="755"/>
      <c r="M88" s="755"/>
      <c r="N88" s="755"/>
      <c r="O88" s="755"/>
      <c r="P88" s="755"/>
      <c r="Q88" s="755"/>
      <c r="R88" s="755"/>
      <c r="S88" s="738">
        <v>1</v>
      </c>
      <c r="T88" s="739"/>
    </row>
    <row r="89" spans="2:20" customFormat="1" ht="129.6" customHeight="1" x14ac:dyDescent="0.25">
      <c r="B89" s="735" t="s">
        <v>37</v>
      </c>
      <c r="C89" s="390" t="s">
        <v>38</v>
      </c>
      <c r="D89" s="390"/>
      <c r="E89" s="496" t="s">
        <v>385</v>
      </c>
      <c r="F89" s="496"/>
      <c r="G89" s="496"/>
      <c r="H89" s="496"/>
      <c r="I89" s="496"/>
      <c r="J89" s="497" t="s">
        <v>588</v>
      </c>
      <c r="K89" s="497"/>
      <c r="L89" s="497"/>
      <c r="M89" s="497"/>
      <c r="N89" s="497"/>
      <c r="O89" s="497"/>
      <c r="P89" s="497"/>
      <c r="Q89" s="497"/>
      <c r="R89" s="497"/>
      <c r="S89" s="500">
        <v>1</v>
      </c>
      <c r="T89" s="501"/>
    </row>
    <row r="90" spans="2:20" customFormat="1" ht="50.45" customHeight="1" x14ac:dyDescent="0.25">
      <c r="B90" s="735"/>
      <c r="C90" s="390"/>
      <c r="D90" s="390"/>
      <c r="E90" s="496" t="s">
        <v>386</v>
      </c>
      <c r="F90" s="496"/>
      <c r="G90" s="496"/>
      <c r="H90" s="496"/>
      <c r="I90" s="496"/>
      <c r="J90" s="497" t="s">
        <v>589</v>
      </c>
      <c r="K90" s="497"/>
      <c r="L90" s="497"/>
      <c r="M90" s="497"/>
      <c r="N90" s="497"/>
      <c r="O90" s="497"/>
      <c r="P90" s="497"/>
      <c r="Q90" s="497"/>
      <c r="R90" s="497"/>
      <c r="S90" s="500">
        <v>1</v>
      </c>
      <c r="T90" s="501"/>
    </row>
    <row r="91" spans="2:20" customFormat="1" ht="30" customHeight="1" x14ac:dyDescent="0.25">
      <c r="B91" s="736"/>
      <c r="C91" s="391"/>
      <c r="D91" s="391"/>
      <c r="E91" s="740" t="s">
        <v>380</v>
      </c>
      <c r="F91" s="740"/>
      <c r="G91" s="740"/>
      <c r="H91" s="740"/>
      <c r="I91" s="740"/>
      <c r="J91" s="741" t="s">
        <v>111</v>
      </c>
      <c r="K91" s="741"/>
      <c r="L91" s="741"/>
      <c r="M91" s="741"/>
      <c r="N91" s="741"/>
      <c r="O91" s="741"/>
      <c r="P91" s="741"/>
      <c r="Q91" s="741"/>
      <c r="R91" s="741"/>
      <c r="S91" s="738">
        <v>1</v>
      </c>
      <c r="T91" s="739"/>
    </row>
    <row r="92" spans="2:20" customFormat="1" ht="131.44999999999999" customHeight="1" x14ac:dyDescent="0.25">
      <c r="B92" s="390" t="s">
        <v>39</v>
      </c>
      <c r="C92" s="390" t="s">
        <v>40</v>
      </c>
      <c r="D92" s="390"/>
      <c r="E92" s="496" t="s">
        <v>385</v>
      </c>
      <c r="F92" s="496"/>
      <c r="G92" s="496"/>
      <c r="H92" s="496"/>
      <c r="I92" s="496"/>
      <c r="J92" s="497" t="s">
        <v>910</v>
      </c>
      <c r="K92" s="497"/>
      <c r="L92" s="497"/>
      <c r="M92" s="497"/>
      <c r="N92" s="497"/>
      <c r="O92" s="497"/>
      <c r="P92" s="497"/>
      <c r="Q92" s="497"/>
      <c r="R92" s="497"/>
      <c r="S92" s="500">
        <v>1</v>
      </c>
      <c r="T92" s="501"/>
    </row>
    <row r="93" spans="2:20" customFormat="1" ht="27.75" customHeight="1" x14ac:dyDescent="0.25">
      <c r="B93" s="390"/>
      <c r="C93" s="390"/>
      <c r="D93" s="390"/>
      <c r="E93" s="496" t="s">
        <v>378</v>
      </c>
      <c r="F93" s="496"/>
      <c r="G93" s="496"/>
      <c r="H93" s="496"/>
      <c r="I93" s="496"/>
      <c r="J93" s="497" t="s">
        <v>1050</v>
      </c>
      <c r="K93" s="497"/>
      <c r="L93" s="497"/>
      <c r="M93" s="497"/>
      <c r="N93" s="497"/>
      <c r="O93" s="497"/>
      <c r="P93" s="497"/>
      <c r="Q93" s="497"/>
      <c r="R93" s="497"/>
      <c r="S93" s="500">
        <v>1</v>
      </c>
      <c r="T93" s="501"/>
    </row>
    <row r="94" spans="2:20" customFormat="1" ht="213.6" customHeight="1" x14ac:dyDescent="0.25">
      <c r="B94" s="390"/>
      <c r="C94" s="390"/>
      <c r="D94" s="390"/>
      <c r="E94" s="496" t="s">
        <v>387</v>
      </c>
      <c r="F94" s="496"/>
      <c r="G94" s="496"/>
      <c r="H94" s="496"/>
      <c r="I94" s="496"/>
      <c r="J94" s="497" t="s">
        <v>590</v>
      </c>
      <c r="K94" s="497"/>
      <c r="L94" s="497"/>
      <c r="M94" s="497"/>
      <c r="N94" s="497"/>
      <c r="O94" s="497"/>
      <c r="P94" s="497"/>
      <c r="Q94" s="497"/>
      <c r="R94" s="497"/>
      <c r="S94" s="500">
        <v>1</v>
      </c>
      <c r="T94" s="501"/>
    </row>
    <row r="95" spans="2:20" customFormat="1" ht="35.450000000000003" customHeight="1" x14ac:dyDescent="0.25">
      <c r="B95" s="390"/>
      <c r="C95" s="390"/>
      <c r="D95" s="390"/>
      <c r="E95" s="496" t="s">
        <v>388</v>
      </c>
      <c r="F95" s="496"/>
      <c r="G95" s="496"/>
      <c r="H95" s="496"/>
      <c r="I95" s="496"/>
      <c r="J95" s="497" t="s">
        <v>313</v>
      </c>
      <c r="K95" s="497"/>
      <c r="L95" s="497"/>
      <c r="M95" s="497"/>
      <c r="N95" s="497"/>
      <c r="O95" s="497"/>
      <c r="P95" s="497"/>
      <c r="Q95" s="497"/>
      <c r="R95" s="497"/>
      <c r="S95" s="500">
        <v>1</v>
      </c>
      <c r="T95" s="501"/>
    </row>
    <row r="96" spans="2:20" customFormat="1" ht="36.6" customHeight="1" x14ac:dyDescent="0.25">
      <c r="B96" s="390"/>
      <c r="C96" s="390"/>
      <c r="D96" s="390"/>
      <c r="E96" s="496" t="s">
        <v>380</v>
      </c>
      <c r="F96" s="496"/>
      <c r="G96" s="496"/>
      <c r="H96" s="496"/>
      <c r="I96" s="496"/>
      <c r="J96" s="497" t="s">
        <v>591</v>
      </c>
      <c r="K96" s="497"/>
      <c r="L96" s="497"/>
      <c r="M96" s="497"/>
      <c r="N96" s="497"/>
      <c r="O96" s="497"/>
      <c r="P96" s="497"/>
      <c r="Q96" s="497"/>
      <c r="R96" s="497"/>
      <c r="S96" s="500">
        <v>1</v>
      </c>
      <c r="T96" s="501"/>
    </row>
    <row r="97" spans="1:21" customFormat="1" ht="46.15" customHeight="1" x14ac:dyDescent="0.25">
      <c r="B97" s="390"/>
      <c r="C97" s="390"/>
      <c r="D97" s="390"/>
      <c r="E97" s="496" t="s">
        <v>381</v>
      </c>
      <c r="F97" s="496"/>
      <c r="G97" s="496"/>
      <c r="H97" s="496"/>
      <c r="I97" s="496"/>
      <c r="J97" s="497" t="s">
        <v>592</v>
      </c>
      <c r="K97" s="497"/>
      <c r="L97" s="497"/>
      <c r="M97" s="497"/>
      <c r="N97" s="497"/>
      <c r="O97" s="497"/>
      <c r="P97" s="497"/>
      <c r="Q97" s="497"/>
      <c r="R97" s="497"/>
      <c r="S97" s="500">
        <v>1</v>
      </c>
      <c r="T97" s="501"/>
    </row>
    <row r="98" spans="1:21" customFormat="1" ht="52.9" customHeight="1" x14ac:dyDescent="0.25">
      <c r="B98" s="390"/>
      <c r="C98" s="390"/>
      <c r="D98" s="390"/>
      <c r="E98" s="496" t="s">
        <v>382</v>
      </c>
      <c r="F98" s="496"/>
      <c r="G98" s="496"/>
      <c r="H98" s="496"/>
      <c r="I98" s="496"/>
      <c r="J98" s="497" t="s">
        <v>593</v>
      </c>
      <c r="K98" s="497"/>
      <c r="L98" s="497"/>
      <c r="M98" s="497"/>
      <c r="N98" s="497"/>
      <c r="O98" s="497"/>
      <c r="P98" s="497"/>
      <c r="Q98" s="497"/>
      <c r="R98" s="497"/>
      <c r="S98" s="500">
        <v>1</v>
      </c>
      <c r="T98" s="501"/>
    </row>
    <row r="99" spans="1:21" customFormat="1" ht="36" customHeight="1" x14ac:dyDescent="0.25">
      <c r="B99" s="390"/>
      <c r="C99" s="390"/>
      <c r="D99" s="390"/>
      <c r="E99" s="496" t="s">
        <v>389</v>
      </c>
      <c r="F99" s="496"/>
      <c r="G99" s="496"/>
      <c r="H99" s="496"/>
      <c r="I99" s="496"/>
      <c r="J99" s="497" t="s">
        <v>594</v>
      </c>
      <c r="K99" s="497"/>
      <c r="L99" s="497"/>
      <c r="M99" s="497"/>
      <c r="N99" s="497"/>
      <c r="O99" s="497"/>
      <c r="P99" s="497"/>
      <c r="Q99" s="497"/>
      <c r="R99" s="497"/>
      <c r="S99" s="500">
        <v>1</v>
      </c>
      <c r="T99" s="501"/>
    </row>
    <row r="100" spans="1:21" s="82" customFormat="1" ht="115.15" customHeight="1" x14ac:dyDescent="0.25">
      <c r="B100" s="297" t="s">
        <v>595</v>
      </c>
      <c r="C100" s="390" t="s">
        <v>596</v>
      </c>
      <c r="D100" s="390"/>
      <c r="E100" s="496" t="s">
        <v>597</v>
      </c>
      <c r="F100" s="496"/>
      <c r="G100" s="496"/>
      <c r="H100" s="496"/>
      <c r="I100" s="496"/>
      <c r="J100" s="499" t="s">
        <v>600</v>
      </c>
      <c r="K100" s="499"/>
      <c r="L100" s="499"/>
      <c r="M100" s="499"/>
      <c r="N100" s="499"/>
      <c r="O100" s="499"/>
      <c r="P100" s="499"/>
      <c r="Q100" s="499"/>
      <c r="R100" s="499"/>
      <c r="S100" s="500">
        <v>1</v>
      </c>
      <c r="T100" s="500"/>
    </row>
    <row r="101" spans="1:21" s="82" customFormat="1" ht="134.44999999999999" customHeight="1" x14ac:dyDescent="0.25">
      <c r="B101" s="297" t="s">
        <v>595</v>
      </c>
      <c r="C101" s="505" t="s">
        <v>598</v>
      </c>
      <c r="D101" s="505"/>
      <c r="E101" s="496" t="s">
        <v>390</v>
      </c>
      <c r="F101" s="496"/>
      <c r="G101" s="496"/>
      <c r="H101" s="496"/>
      <c r="I101" s="496"/>
      <c r="J101" s="497" t="s">
        <v>599</v>
      </c>
      <c r="K101" s="497"/>
      <c r="L101" s="497"/>
      <c r="M101" s="497"/>
      <c r="N101" s="497"/>
      <c r="O101" s="497"/>
      <c r="P101" s="497"/>
      <c r="Q101" s="497"/>
      <c r="R101" s="497"/>
      <c r="S101" s="500">
        <v>1</v>
      </c>
      <c r="T101" s="501"/>
    </row>
    <row r="102" spans="1:21" ht="17.25" customHeight="1" x14ac:dyDescent="0.2">
      <c r="B102" s="545"/>
      <c r="C102" s="546"/>
      <c r="D102" s="546"/>
      <c r="E102" s="468"/>
      <c r="F102" s="468"/>
      <c r="G102" s="468"/>
      <c r="H102" s="468"/>
      <c r="I102" s="468"/>
      <c r="J102" s="468"/>
      <c r="K102" s="468"/>
      <c r="L102" s="468"/>
      <c r="M102" s="468"/>
      <c r="N102" s="468"/>
      <c r="O102" s="468"/>
      <c r="P102" s="468"/>
      <c r="Q102" s="468"/>
      <c r="R102" s="468"/>
      <c r="S102" s="468"/>
      <c r="T102" s="469"/>
    </row>
    <row r="103" spans="1:21" ht="28.5" customHeight="1" x14ac:dyDescent="0.2">
      <c r="B103" s="537" t="s">
        <v>29</v>
      </c>
      <c r="C103" s="538"/>
      <c r="D103" s="479" t="s">
        <v>560</v>
      </c>
      <c r="E103" s="480"/>
      <c r="F103" s="480"/>
      <c r="G103" s="480"/>
      <c r="H103" s="480"/>
      <c r="I103" s="480"/>
      <c r="J103" s="481"/>
      <c r="K103" s="479" t="s">
        <v>279</v>
      </c>
      <c r="L103" s="480"/>
      <c r="M103" s="480"/>
      <c r="N103" s="480"/>
      <c r="O103" s="480"/>
      <c r="P103" s="480"/>
      <c r="Q103" s="480"/>
      <c r="R103" s="481"/>
      <c r="S103" s="424" t="s">
        <v>4</v>
      </c>
      <c r="T103" s="425"/>
    </row>
    <row r="104" spans="1:21" ht="77.45" customHeight="1" x14ac:dyDescent="0.2">
      <c r="B104" s="495" t="s">
        <v>595</v>
      </c>
      <c r="C104" s="495"/>
      <c r="D104" s="502" t="s">
        <v>1323</v>
      </c>
      <c r="E104" s="503"/>
      <c r="F104" s="503"/>
      <c r="G104" s="503"/>
      <c r="H104" s="503"/>
      <c r="I104" s="503"/>
      <c r="J104" s="504"/>
      <c r="K104" s="493" t="s">
        <v>793</v>
      </c>
      <c r="L104" s="493"/>
      <c r="M104" s="493"/>
      <c r="N104" s="493"/>
      <c r="O104" s="493"/>
      <c r="P104" s="493"/>
      <c r="Q104" s="493"/>
      <c r="R104" s="493"/>
      <c r="S104" s="494" t="s">
        <v>1324</v>
      </c>
      <c r="T104" s="494"/>
    </row>
    <row r="105" spans="1:21" ht="45.6" customHeight="1" x14ac:dyDescent="0.2">
      <c r="B105" s="495" t="s">
        <v>595</v>
      </c>
      <c r="C105" s="495"/>
      <c r="D105" s="502" t="s">
        <v>1325</v>
      </c>
      <c r="E105" s="503"/>
      <c r="F105" s="503"/>
      <c r="G105" s="503"/>
      <c r="H105" s="503"/>
      <c r="I105" s="503"/>
      <c r="J105" s="504"/>
      <c r="K105" s="493" t="s">
        <v>793</v>
      </c>
      <c r="L105" s="493"/>
      <c r="M105" s="493"/>
      <c r="N105" s="493"/>
      <c r="O105" s="493"/>
      <c r="P105" s="493"/>
      <c r="Q105" s="493"/>
      <c r="R105" s="493"/>
      <c r="S105" s="494" t="s">
        <v>1326</v>
      </c>
      <c r="T105" s="494"/>
    </row>
    <row r="106" spans="1:21" ht="35.450000000000003" customHeight="1" x14ac:dyDescent="0.2">
      <c r="B106" s="495" t="s">
        <v>595</v>
      </c>
      <c r="C106" s="495"/>
      <c r="D106" s="502" t="s">
        <v>1327</v>
      </c>
      <c r="E106" s="503"/>
      <c r="F106" s="503"/>
      <c r="G106" s="503"/>
      <c r="H106" s="503"/>
      <c r="I106" s="503"/>
      <c r="J106" s="504"/>
      <c r="K106" s="493" t="s">
        <v>793</v>
      </c>
      <c r="L106" s="493"/>
      <c r="M106" s="493"/>
      <c r="N106" s="493"/>
      <c r="O106" s="493"/>
      <c r="P106" s="493"/>
      <c r="Q106" s="493"/>
      <c r="R106" s="493"/>
      <c r="S106" s="494" t="s">
        <v>1324</v>
      </c>
      <c r="T106" s="494"/>
    </row>
    <row r="107" spans="1:21" ht="35.450000000000003" customHeight="1" x14ac:dyDescent="0.2">
      <c r="B107" s="495" t="s">
        <v>595</v>
      </c>
      <c r="C107" s="495"/>
      <c r="D107" s="502" t="s">
        <v>1176</v>
      </c>
      <c r="E107" s="503"/>
      <c r="F107" s="503"/>
      <c r="G107" s="503"/>
      <c r="H107" s="503"/>
      <c r="I107" s="503"/>
      <c r="J107" s="504"/>
      <c r="K107" s="493" t="s">
        <v>793</v>
      </c>
      <c r="L107" s="493"/>
      <c r="M107" s="493"/>
      <c r="N107" s="493"/>
      <c r="O107" s="493"/>
      <c r="P107" s="493"/>
      <c r="Q107" s="493"/>
      <c r="R107" s="493"/>
      <c r="S107" s="494">
        <v>44226</v>
      </c>
      <c r="T107" s="494"/>
    </row>
    <row r="108" spans="1:21" ht="25.9" customHeight="1" x14ac:dyDescent="0.2">
      <c r="A108" s="2"/>
      <c r="B108" s="751" t="s">
        <v>41</v>
      </c>
      <c r="C108" s="752"/>
      <c r="D108" s="752"/>
      <c r="E108" s="752"/>
      <c r="F108" s="752"/>
      <c r="G108" s="752"/>
      <c r="H108" s="752"/>
      <c r="I108" s="752"/>
      <c r="J108" s="752"/>
      <c r="K108" s="752"/>
      <c r="L108" s="752"/>
      <c r="M108" s="752"/>
      <c r="N108" s="752"/>
      <c r="O108" s="752"/>
      <c r="P108" s="752"/>
      <c r="Q108" s="752"/>
      <c r="R108" s="752"/>
      <c r="S108" s="752"/>
      <c r="T108" s="753"/>
      <c r="U108" s="285"/>
    </row>
    <row r="109" spans="1:21" ht="24.6" customHeight="1" x14ac:dyDescent="0.2">
      <c r="A109" s="2"/>
      <c r="B109" s="424" t="s">
        <v>42</v>
      </c>
      <c r="C109" s="426"/>
      <c r="D109" s="426"/>
      <c r="E109" s="425"/>
      <c r="F109" s="83" t="s">
        <v>29</v>
      </c>
      <c r="G109" s="424" t="s">
        <v>43</v>
      </c>
      <c r="H109" s="426"/>
      <c r="I109" s="426"/>
      <c r="J109" s="426"/>
      <c r="K109" s="426"/>
      <c r="L109" s="426"/>
      <c r="M109" s="426"/>
      <c r="N109" s="426"/>
      <c r="O109" s="426"/>
      <c r="P109" s="426"/>
      <c r="Q109" s="426"/>
      <c r="R109" s="425"/>
      <c r="S109" s="424" t="s">
        <v>4</v>
      </c>
      <c r="T109" s="425"/>
    </row>
    <row r="110" spans="1:21" ht="37.9" customHeight="1" x14ac:dyDescent="0.2">
      <c r="A110" s="2"/>
      <c r="B110" s="370" t="s">
        <v>1051</v>
      </c>
      <c r="C110" s="370"/>
      <c r="D110" s="370"/>
      <c r="E110" s="370"/>
      <c r="F110" s="341" t="s">
        <v>33</v>
      </c>
      <c r="G110" s="513" t="s">
        <v>1052</v>
      </c>
      <c r="H110" s="513"/>
      <c r="I110" s="513"/>
      <c r="J110" s="513"/>
      <c r="K110" s="513"/>
      <c r="L110" s="513"/>
      <c r="M110" s="513"/>
      <c r="N110" s="513"/>
      <c r="O110" s="513"/>
      <c r="P110" s="513"/>
      <c r="Q110" s="513"/>
      <c r="R110" s="513"/>
      <c r="S110" s="494">
        <v>44202</v>
      </c>
      <c r="T110" s="494"/>
    </row>
    <row r="111" spans="1:21" ht="37.9" customHeight="1" x14ac:dyDescent="0.2">
      <c r="A111" s="2"/>
      <c r="B111" s="370"/>
      <c r="C111" s="370"/>
      <c r="D111" s="370"/>
      <c r="E111" s="370"/>
      <c r="F111" s="341">
        <v>3</v>
      </c>
      <c r="G111" s="513" t="s">
        <v>1310</v>
      </c>
      <c r="H111" s="513"/>
      <c r="I111" s="513"/>
      <c r="J111" s="513"/>
      <c r="K111" s="513"/>
      <c r="L111" s="513"/>
      <c r="M111" s="513"/>
      <c r="N111" s="513"/>
      <c r="O111" s="513"/>
      <c r="P111" s="513"/>
      <c r="Q111" s="513"/>
      <c r="R111" s="513"/>
      <c r="S111" s="494">
        <v>44202</v>
      </c>
      <c r="T111" s="494"/>
    </row>
    <row r="112" spans="1:21" ht="37.9" customHeight="1" x14ac:dyDescent="0.2">
      <c r="A112" s="2"/>
      <c r="B112" s="370"/>
      <c r="C112" s="370"/>
      <c r="D112" s="370"/>
      <c r="E112" s="370"/>
      <c r="F112" s="341">
        <v>1</v>
      </c>
      <c r="G112" s="513" t="s">
        <v>1311</v>
      </c>
      <c r="H112" s="513"/>
      <c r="I112" s="513"/>
      <c r="J112" s="513"/>
      <c r="K112" s="513"/>
      <c r="L112" s="513"/>
      <c r="M112" s="513"/>
      <c r="N112" s="513"/>
      <c r="O112" s="513"/>
      <c r="P112" s="513"/>
      <c r="Q112" s="513"/>
      <c r="R112" s="513"/>
      <c r="S112" s="494">
        <v>44202</v>
      </c>
      <c r="T112" s="494"/>
    </row>
    <row r="113" spans="1:21" ht="37.9" customHeight="1" x14ac:dyDescent="0.2">
      <c r="A113" s="2"/>
      <c r="B113" s="370"/>
      <c r="C113" s="370"/>
      <c r="D113" s="370"/>
      <c r="E113" s="370"/>
      <c r="F113" s="341" t="s">
        <v>33</v>
      </c>
      <c r="G113" s="513" t="s">
        <v>1312</v>
      </c>
      <c r="H113" s="513"/>
      <c r="I113" s="513"/>
      <c r="J113" s="513"/>
      <c r="K113" s="513"/>
      <c r="L113" s="513"/>
      <c r="M113" s="513"/>
      <c r="N113" s="513"/>
      <c r="O113" s="513"/>
      <c r="P113" s="513"/>
      <c r="Q113" s="513"/>
      <c r="R113" s="513"/>
      <c r="S113" s="494">
        <v>44202</v>
      </c>
      <c r="T113" s="494"/>
    </row>
    <row r="114" spans="1:21" ht="15" customHeight="1" x14ac:dyDescent="0.2">
      <c r="B114" s="45"/>
      <c r="C114" s="40"/>
      <c r="D114" s="40"/>
      <c r="E114" s="40"/>
      <c r="F114" s="40"/>
      <c r="G114" s="40"/>
      <c r="H114" s="40"/>
      <c r="I114" s="40"/>
      <c r="J114" s="40"/>
      <c r="K114" s="40"/>
      <c r="L114" s="40"/>
      <c r="M114" s="40"/>
      <c r="N114" s="40"/>
      <c r="O114" s="40"/>
      <c r="P114" s="40"/>
      <c r="Q114" s="40"/>
      <c r="R114" s="40"/>
      <c r="S114" s="40"/>
      <c r="T114" s="41"/>
    </row>
    <row r="115" spans="1:21" ht="25.5" customHeight="1" x14ac:dyDescent="0.2">
      <c r="B115" s="514" t="s">
        <v>289</v>
      </c>
      <c r="C115" s="515"/>
      <c r="D115" s="515"/>
      <c r="E115" s="515"/>
      <c r="F115" s="515"/>
      <c r="G115" s="515"/>
      <c r="H115" s="515"/>
      <c r="I115" s="515"/>
      <c r="J115" s="515"/>
      <c r="K115" s="515"/>
      <c r="L115" s="515"/>
      <c r="M115" s="515"/>
      <c r="N115" s="515"/>
      <c r="O115" s="515"/>
      <c r="P115" s="515"/>
      <c r="Q115" s="515"/>
      <c r="R115" s="515"/>
      <c r="S115" s="515"/>
      <c r="T115" s="516"/>
      <c r="U115" s="285"/>
    </row>
    <row r="116" spans="1:21" ht="34.9" customHeight="1" x14ac:dyDescent="0.2">
      <c r="B116" s="622" t="s">
        <v>44</v>
      </c>
      <c r="C116" s="624"/>
      <c r="D116" s="424" t="s">
        <v>391</v>
      </c>
      <c r="E116" s="426"/>
      <c r="F116" s="426"/>
      <c r="G116" s="426"/>
      <c r="H116" s="426"/>
      <c r="I116" s="426"/>
      <c r="J116" s="425"/>
      <c r="K116" s="424" t="s">
        <v>45</v>
      </c>
      <c r="L116" s="426"/>
      <c r="M116" s="426"/>
      <c r="N116" s="426"/>
      <c r="O116" s="426"/>
      <c r="P116" s="426"/>
      <c r="Q116" s="426"/>
      <c r="R116" s="425"/>
      <c r="S116" s="424" t="s">
        <v>4</v>
      </c>
      <c r="T116" s="425"/>
    </row>
    <row r="117" spans="1:21" ht="36" customHeight="1" x14ac:dyDescent="0.2">
      <c r="B117" s="403" t="s">
        <v>759</v>
      </c>
      <c r="C117" s="405"/>
      <c r="D117" s="766" t="s">
        <v>760</v>
      </c>
      <c r="E117" s="767"/>
      <c r="F117" s="767"/>
      <c r="G117" s="767"/>
      <c r="H117" s="767"/>
      <c r="I117" s="767"/>
      <c r="J117" s="768"/>
      <c r="K117" s="769" t="s">
        <v>761</v>
      </c>
      <c r="L117" s="770"/>
      <c r="M117" s="770"/>
      <c r="N117" s="770"/>
      <c r="O117" s="770"/>
      <c r="P117" s="770"/>
      <c r="Q117" s="770"/>
      <c r="R117" s="771"/>
      <c r="S117" s="772" t="s">
        <v>1317</v>
      </c>
      <c r="T117" s="773"/>
    </row>
    <row r="118" spans="1:21" ht="36" customHeight="1" x14ac:dyDescent="0.2">
      <c r="B118" s="403" t="s">
        <v>759</v>
      </c>
      <c r="C118" s="405"/>
      <c r="D118" s="769" t="s">
        <v>1318</v>
      </c>
      <c r="E118" s="770"/>
      <c r="F118" s="770"/>
      <c r="G118" s="770"/>
      <c r="H118" s="770"/>
      <c r="I118" s="770"/>
      <c r="J118" s="771"/>
      <c r="K118" s="769" t="s">
        <v>1319</v>
      </c>
      <c r="L118" s="770"/>
      <c r="M118" s="770"/>
      <c r="N118" s="770"/>
      <c r="O118" s="770"/>
      <c r="P118" s="770"/>
      <c r="Q118" s="770"/>
      <c r="R118" s="771"/>
      <c r="S118" s="772" t="s">
        <v>1317</v>
      </c>
      <c r="T118" s="773"/>
    </row>
    <row r="119" spans="1:21" ht="61.15" customHeight="1" x14ac:dyDescent="0.2">
      <c r="B119" s="403" t="s">
        <v>1320</v>
      </c>
      <c r="C119" s="405"/>
      <c r="D119" s="769" t="s">
        <v>1321</v>
      </c>
      <c r="E119" s="770"/>
      <c r="F119" s="770"/>
      <c r="G119" s="770"/>
      <c r="H119" s="770"/>
      <c r="I119" s="770"/>
      <c r="J119" s="771"/>
      <c r="K119" s="769" t="s">
        <v>1322</v>
      </c>
      <c r="L119" s="770"/>
      <c r="M119" s="770"/>
      <c r="N119" s="770"/>
      <c r="O119" s="770"/>
      <c r="P119" s="770"/>
      <c r="Q119" s="770"/>
      <c r="R119" s="771"/>
      <c r="S119" s="772">
        <v>44202</v>
      </c>
      <c r="T119" s="773"/>
    </row>
    <row r="120" spans="1:21" ht="36" customHeight="1" x14ac:dyDescent="0.2">
      <c r="B120" s="403" t="s">
        <v>759</v>
      </c>
      <c r="C120" s="405"/>
      <c r="D120" s="766" t="s">
        <v>762</v>
      </c>
      <c r="E120" s="767"/>
      <c r="F120" s="767"/>
      <c r="G120" s="767"/>
      <c r="H120" s="767"/>
      <c r="I120" s="767"/>
      <c r="J120" s="768"/>
      <c r="K120" s="769" t="s">
        <v>794</v>
      </c>
      <c r="L120" s="770"/>
      <c r="M120" s="770"/>
      <c r="N120" s="770"/>
      <c r="O120" s="770"/>
      <c r="P120" s="770"/>
      <c r="Q120" s="770"/>
      <c r="R120" s="771"/>
      <c r="S120" s="772" t="s">
        <v>1317</v>
      </c>
      <c r="T120" s="773"/>
    </row>
    <row r="121" spans="1:21" s="3" customFormat="1" ht="22.5" customHeight="1" x14ac:dyDescent="0.2">
      <c r="B121" s="520" t="s">
        <v>46</v>
      </c>
      <c r="C121" s="521"/>
      <c r="D121" s="521"/>
      <c r="E121" s="521"/>
      <c r="F121" s="521"/>
      <c r="G121" s="521"/>
      <c r="H121" s="521"/>
      <c r="I121" s="521"/>
      <c r="J121" s="521"/>
      <c r="K121" s="521"/>
      <c r="L121" s="521"/>
      <c r="M121" s="521"/>
      <c r="N121" s="521"/>
      <c r="O121" s="521"/>
      <c r="P121" s="521"/>
      <c r="Q121" s="521"/>
      <c r="R121" s="521"/>
      <c r="S121" s="521"/>
      <c r="T121" s="522"/>
    </row>
    <row r="122" spans="1:21" s="6" customFormat="1" ht="22.5" customHeight="1" x14ac:dyDescent="0.2">
      <c r="B122" s="539" t="s">
        <v>47</v>
      </c>
      <c r="C122" s="540"/>
      <c r="D122" s="540"/>
      <c r="E122" s="540"/>
      <c r="F122" s="540"/>
      <c r="G122" s="540"/>
      <c r="H122" s="540"/>
      <c r="I122" s="540"/>
      <c r="J122" s="540"/>
      <c r="K122" s="540"/>
      <c r="L122" s="540"/>
      <c r="M122" s="540"/>
      <c r="N122" s="540"/>
      <c r="O122" s="540"/>
      <c r="P122" s="540"/>
      <c r="Q122" s="540"/>
      <c r="R122" s="540"/>
      <c r="S122" s="540"/>
      <c r="T122" s="541"/>
    </row>
    <row r="123" spans="1:21" s="7" customFormat="1" ht="47.1" customHeight="1" x14ac:dyDescent="0.25">
      <c r="B123" s="393" t="s">
        <v>392</v>
      </c>
      <c r="C123" s="394"/>
      <c r="D123" s="394"/>
      <c r="E123" s="394"/>
      <c r="F123" s="394"/>
      <c r="G123" s="394"/>
      <c r="H123" s="394"/>
      <c r="I123" s="394"/>
      <c r="J123" s="394"/>
      <c r="K123" s="394"/>
      <c r="L123" s="394"/>
      <c r="M123" s="394"/>
      <c r="N123" s="394"/>
      <c r="O123" s="394"/>
      <c r="P123" s="394"/>
      <c r="Q123" s="394"/>
      <c r="R123" s="394"/>
      <c r="S123" s="394"/>
      <c r="T123" s="395"/>
    </row>
    <row r="124" spans="1:21" s="6" customFormat="1" ht="22.5" customHeight="1" x14ac:dyDescent="0.2">
      <c r="B124" s="542"/>
      <c r="C124" s="543"/>
      <c r="D124" s="543"/>
      <c r="E124" s="543"/>
      <c r="F124" s="543"/>
      <c r="G124" s="543"/>
      <c r="H124" s="543"/>
      <c r="I124" s="543"/>
      <c r="J124" s="543"/>
      <c r="K124" s="543"/>
      <c r="L124" s="543"/>
      <c r="M124" s="543"/>
      <c r="N124" s="543"/>
      <c r="O124" s="543"/>
      <c r="P124" s="543"/>
      <c r="Q124" s="543"/>
      <c r="R124" s="543"/>
      <c r="S124" s="543"/>
      <c r="T124" s="544"/>
    </row>
    <row r="125" spans="1:21" s="6" customFormat="1" ht="22.5" customHeight="1" x14ac:dyDescent="0.2">
      <c r="B125" s="407" t="s">
        <v>48</v>
      </c>
      <c r="C125" s="408"/>
      <c r="D125" s="408"/>
      <c r="E125" s="408"/>
      <c r="F125" s="408"/>
      <c r="G125" s="408"/>
      <c r="H125" s="408"/>
      <c r="I125" s="408"/>
      <c r="J125" s="408"/>
      <c r="K125" s="408"/>
      <c r="L125" s="408"/>
      <c r="M125" s="408"/>
      <c r="N125" s="408"/>
      <c r="O125" s="408"/>
      <c r="P125" s="408"/>
      <c r="Q125" s="408"/>
      <c r="R125" s="408"/>
      <c r="S125" s="408"/>
      <c r="T125" s="409"/>
    </row>
    <row r="126" spans="1:21" s="6" customFormat="1" ht="22.5" customHeight="1" x14ac:dyDescent="0.2">
      <c r="B126" s="535" t="s">
        <v>49</v>
      </c>
      <c r="C126" s="535"/>
      <c r="D126" s="510" t="s">
        <v>393</v>
      </c>
      <c r="E126" s="511"/>
      <c r="F126" s="511"/>
      <c r="G126" s="511"/>
      <c r="H126" s="511"/>
      <c r="I126" s="511"/>
      <c r="J126" s="512"/>
      <c r="K126" s="536" t="s">
        <v>25</v>
      </c>
      <c r="L126" s="536"/>
      <c r="M126" s="536"/>
      <c r="N126" s="536"/>
      <c r="O126" s="536"/>
      <c r="P126" s="536"/>
      <c r="Q126" s="536"/>
      <c r="R126" s="536"/>
      <c r="S126" s="510" t="s">
        <v>50</v>
      </c>
      <c r="T126" s="512"/>
    </row>
    <row r="127" spans="1:21" s="6" customFormat="1" ht="259.14999999999998" customHeight="1" x14ac:dyDescent="0.2">
      <c r="B127" s="433" t="s">
        <v>51</v>
      </c>
      <c r="C127" s="433"/>
      <c r="D127" s="506" t="s">
        <v>394</v>
      </c>
      <c r="E127" s="507"/>
      <c r="F127" s="507"/>
      <c r="G127" s="507"/>
      <c r="H127" s="507"/>
      <c r="I127" s="507"/>
      <c r="J127" s="508"/>
      <c r="K127" s="406" t="s">
        <v>415</v>
      </c>
      <c r="L127" s="406"/>
      <c r="M127" s="406"/>
      <c r="N127" s="406"/>
      <c r="O127" s="406"/>
      <c r="P127" s="406"/>
      <c r="Q127" s="406"/>
      <c r="R127" s="406"/>
      <c r="S127" s="445" t="s">
        <v>416</v>
      </c>
      <c r="T127" s="446"/>
    </row>
    <row r="128" spans="1:21" s="6" customFormat="1" ht="126.75" customHeight="1" x14ac:dyDescent="0.2">
      <c r="B128" s="433" t="s">
        <v>52</v>
      </c>
      <c r="C128" s="433"/>
      <c r="D128" s="452" t="s">
        <v>395</v>
      </c>
      <c r="E128" s="453"/>
      <c r="F128" s="453"/>
      <c r="G128" s="453"/>
      <c r="H128" s="453"/>
      <c r="I128" s="453"/>
      <c r="J128" s="454"/>
      <c r="K128" s="420" t="s">
        <v>53</v>
      </c>
      <c r="L128" s="420"/>
      <c r="M128" s="420"/>
      <c r="N128" s="420"/>
      <c r="O128" s="420"/>
      <c r="P128" s="420"/>
      <c r="Q128" s="420"/>
      <c r="R128" s="420"/>
      <c r="S128" s="445" t="s">
        <v>416</v>
      </c>
      <c r="T128" s="446"/>
    </row>
    <row r="129" spans="2:20" s="6" customFormat="1" ht="82.5" customHeight="1" x14ac:dyDescent="0.2">
      <c r="B129" s="433" t="s">
        <v>54</v>
      </c>
      <c r="C129" s="433"/>
      <c r="D129" s="452" t="s">
        <v>396</v>
      </c>
      <c r="E129" s="453"/>
      <c r="F129" s="453"/>
      <c r="G129" s="453"/>
      <c r="H129" s="453"/>
      <c r="I129" s="453"/>
      <c r="J129" s="454"/>
      <c r="K129" s="420" t="s">
        <v>55</v>
      </c>
      <c r="L129" s="420"/>
      <c r="M129" s="420"/>
      <c r="N129" s="420"/>
      <c r="O129" s="420"/>
      <c r="P129" s="420"/>
      <c r="Q129" s="420"/>
      <c r="R129" s="420"/>
      <c r="S129" s="443" t="s">
        <v>56</v>
      </c>
      <c r="T129" s="444"/>
    </row>
    <row r="130" spans="2:20" s="6" customFormat="1" ht="329.25" customHeight="1" x14ac:dyDescent="0.2">
      <c r="B130" s="433" t="s">
        <v>22</v>
      </c>
      <c r="C130" s="433"/>
      <c r="D130" s="452" t="s">
        <v>397</v>
      </c>
      <c r="E130" s="453"/>
      <c r="F130" s="453"/>
      <c r="G130" s="453"/>
      <c r="H130" s="453"/>
      <c r="I130" s="453"/>
      <c r="J130" s="454"/>
      <c r="K130" s="513" t="s">
        <v>113</v>
      </c>
      <c r="L130" s="754"/>
      <c r="M130" s="754"/>
      <c r="N130" s="754"/>
      <c r="O130" s="754"/>
      <c r="P130" s="754"/>
      <c r="Q130" s="754"/>
      <c r="R130" s="754"/>
      <c r="S130" s="443" t="s">
        <v>56</v>
      </c>
      <c r="T130" s="444"/>
    </row>
    <row r="131" spans="2:20" s="6" customFormat="1" ht="158.1" customHeight="1" x14ac:dyDescent="0.2">
      <c r="B131" s="433" t="s">
        <v>57</v>
      </c>
      <c r="C131" s="433"/>
      <c r="D131" s="452" t="s">
        <v>398</v>
      </c>
      <c r="E131" s="453"/>
      <c r="F131" s="453"/>
      <c r="G131" s="453"/>
      <c r="H131" s="453"/>
      <c r="I131" s="453"/>
      <c r="J131" s="454"/>
      <c r="K131" s="420" t="s">
        <v>58</v>
      </c>
      <c r="L131" s="420"/>
      <c r="M131" s="420"/>
      <c r="N131" s="420"/>
      <c r="O131" s="420"/>
      <c r="P131" s="420"/>
      <c r="Q131" s="420"/>
      <c r="R131" s="420"/>
      <c r="S131" s="445" t="s">
        <v>59</v>
      </c>
      <c r="T131" s="446"/>
    </row>
    <row r="132" spans="2:20" s="6" customFormat="1" ht="22.5" customHeight="1" x14ac:dyDescent="0.2">
      <c r="B132" s="447"/>
      <c r="C132" s="448"/>
      <c r="D132" s="448"/>
      <c r="E132" s="448"/>
      <c r="F132" s="448"/>
      <c r="G132" s="448"/>
      <c r="H132" s="448"/>
      <c r="I132" s="448"/>
      <c r="J132" s="448"/>
      <c r="K132" s="448"/>
      <c r="L132" s="448"/>
      <c r="M132" s="448"/>
      <c r="N132" s="448"/>
      <c r="O132" s="448"/>
      <c r="P132" s="448"/>
      <c r="Q132" s="448"/>
      <c r="R132" s="448"/>
      <c r="S132" s="448"/>
      <c r="T132" s="449"/>
    </row>
    <row r="133" spans="2:20" s="3" customFormat="1" ht="22.5" customHeight="1" x14ac:dyDescent="0.2">
      <c r="B133" s="407" t="s">
        <v>114</v>
      </c>
      <c r="C133" s="408"/>
      <c r="D133" s="408"/>
      <c r="E133" s="408"/>
      <c r="F133" s="408"/>
      <c r="G133" s="408"/>
      <c r="H133" s="408"/>
      <c r="I133" s="408"/>
      <c r="J133" s="408"/>
      <c r="K133" s="408"/>
      <c r="L133" s="408"/>
      <c r="M133" s="408"/>
      <c r="N133" s="408"/>
      <c r="O133" s="408"/>
      <c r="P133" s="408"/>
      <c r="Q133" s="408"/>
      <c r="R133" s="408"/>
      <c r="S133" s="408"/>
      <c r="T133" s="409"/>
    </row>
    <row r="134" spans="2:20" s="3" customFormat="1" ht="29.25" customHeight="1" x14ac:dyDescent="0.2">
      <c r="B134" s="4"/>
      <c r="C134" s="4"/>
      <c r="D134" s="4"/>
      <c r="E134" s="4"/>
      <c r="F134" s="4"/>
      <c r="G134" s="70"/>
      <c r="H134" s="4"/>
      <c r="I134" s="5"/>
      <c r="J134" s="4"/>
      <c r="K134" s="4"/>
      <c r="L134" s="434"/>
      <c r="M134" s="435"/>
      <c r="N134" s="435"/>
      <c r="O134" s="435"/>
      <c r="P134" s="435"/>
      <c r="Q134" s="435"/>
      <c r="R134" s="435"/>
      <c r="S134" s="435"/>
      <c r="T134" s="436"/>
    </row>
    <row r="135" spans="2:20" s="3" customFormat="1" ht="22.5" customHeight="1" x14ac:dyDescent="0.2">
      <c r="B135" s="523" t="s">
        <v>60</v>
      </c>
      <c r="C135" s="524"/>
      <c r="D135" s="524"/>
      <c r="E135" s="524"/>
      <c r="F135" s="524"/>
      <c r="G135" s="524"/>
      <c r="H135" s="524"/>
      <c r="I135" s="524"/>
      <c r="J135" s="524"/>
      <c r="K135" s="525"/>
      <c r="L135" s="437"/>
      <c r="M135" s="438"/>
      <c r="N135" s="438"/>
      <c r="O135" s="438"/>
      <c r="P135" s="438"/>
      <c r="Q135" s="438"/>
      <c r="R135" s="438"/>
      <c r="S135" s="438"/>
      <c r="T135" s="439"/>
    </row>
    <row r="136" spans="2:20" s="3" customFormat="1" ht="28.5" customHeight="1" x14ac:dyDescent="0.2">
      <c r="B136" s="433" t="s">
        <v>61</v>
      </c>
      <c r="C136" s="433"/>
      <c r="D136" s="433"/>
      <c r="E136" s="523" t="s">
        <v>348</v>
      </c>
      <c r="F136" s="525"/>
      <c r="G136" s="8" t="s">
        <v>62</v>
      </c>
      <c r="H136" s="9" t="s">
        <v>63</v>
      </c>
      <c r="I136" s="10" t="s">
        <v>64</v>
      </c>
      <c r="J136" s="66" t="s">
        <v>65</v>
      </c>
      <c r="K136" s="66" t="s">
        <v>66</v>
      </c>
      <c r="L136" s="437"/>
      <c r="M136" s="438"/>
      <c r="N136" s="438"/>
      <c r="O136" s="438"/>
      <c r="P136" s="438"/>
      <c r="Q136" s="438"/>
      <c r="R136" s="438"/>
      <c r="S136" s="438"/>
      <c r="T136" s="439"/>
    </row>
    <row r="137" spans="2:20" s="3" customFormat="1" ht="25.5" customHeight="1" x14ac:dyDescent="0.2">
      <c r="B137" s="377" t="s">
        <v>67</v>
      </c>
      <c r="C137" s="378"/>
      <c r="D137" s="379"/>
      <c r="E137" s="431">
        <v>38.89</v>
      </c>
      <c r="F137" s="432"/>
      <c r="G137" s="13">
        <f>+E150</f>
        <v>0.71079999999999999</v>
      </c>
      <c r="H137" s="27">
        <f>+G150</f>
        <v>0.81289999999999996</v>
      </c>
      <c r="I137" s="11">
        <v>42684</v>
      </c>
      <c r="J137" s="11">
        <v>44923</v>
      </c>
      <c r="K137" s="12">
        <f t="shared" ref="K137:K144" si="0">+J137-I137</f>
        <v>2239</v>
      </c>
      <c r="L137" s="437"/>
      <c r="M137" s="438"/>
      <c r="N137" s="438"/>
      <c r="O137" s="438"/>
      <c r="P137" s="438"/>
      <c r="Q137" s="438"/>
      <c r="R137" s="438"/>
      <c r="S137" s="438"/>
      <c r="T137" s="439"/>
    </row>
    <row r="138" spans="2:20" s="3" customFormat="1" ht="15" customHeight="1" x14ac:dyDescent="0.2">
      <c r="B138" s="377" t="s">
        <v>68</v>
      </c>
      <c r="C138" s="378"/>
      <c r="D138" s="379"/>
      <c r="E138" s="431">
        <v>21.84</v>
      </c>
      <c r="F138" s="432"/>
      <c r="G138" s="13">
        <f>+F198</f>
        <v>0.52210000000000001</v>
      </c>
      <c r="H138" s="27">
        <f>+H198</f>
        <v>0.64090000000000003</v>
      </c>
      <c r="I138" s="11">
        <v>43044</v>
      </c>
      <c r="J138" s="11">
        <v>44772</v>
      </c>
      <c r="K138" s="12">
        <f t="shared" si="0"/>
        <v>1728</v>
      </c>
      <c r="L138" s="437"/>
      <c r="M138" s="438"/>
      <c r="N138" s="438"/>
      <c r="O138" s="438"/>
      <c r="P138" s="438"/>
      <c r="Q138" s="438"/>
      <c r="R138" s="438"/>
      <c r="S138" s="438"/>
      <c r="T138" s="439"/>
    </row>
    <row r="139" spans="2:20" s="3" customFormat="1" ht="30.75" customHeight="1" x14ac:dyDescent="0.2">
      <c r="B139" s="377" t="s">
        <v>69</v>
      </c>
      <c r="C139" s="378"/>
      <c r="D139" s="379"/>
      <c r="E139" s="431">
        <v>0</v>
      </c>
      <c r="F139" s="432"/>
      <c r="G139" s="95">
        <f>F240</f>
        <v>1</v>
      </c>
      <c r="H139" s="96">
        <f>H240</f>
        <v>1</v>
      </c>
      <c r="I139" s="11">
        <v>42689</v>
      </c>
      <c r="J139" s="11">
        <v>42840</v>
      </c>
      <c r="K139" s="12">
        <f t="shared" si="0"/>
        <v>151</v>
      </c>
      <c r="L139" s="437"/>
      <c r="M139" s="438"/>
      <c r="N139" s="438"/>
      <c r="O139" s="438"/>
      <c r="P139" s="438"/>
      <c r="Q139" s="438"/>
      <c r="R139" s="438"/>
      <c r="S139" s="438"/>
      <c r="T139" s="439"/>
    </row>
    <row r="140" spans="2:20" s="3" customFormat="1" ht="25.5" customHeight="1" x14ac:dyDescent="0.2">
      <c r="B140" s="377" t="s">
        <v>70</v>
      </c>
      <c r="C140" s="378"/>
      <c r="D140" s="379"/>
      <c r="E140" s="431">
        <v>34.69</v>
      </c>
      <c r="F140" s="432"/>
      <c r="G140" s="13">
        <f>+E255</f>
        <v>0.78209999999999991</v>
      </c>
      <c r="H140" s="27">
        <f>+G255</f>
        <v>0.84489999999999998</v>
      </c>
      <c r="I140" s="11">
        <v>42684</v>
      </c>
      <c r="J140" s="11">
        <v>44923</v>
      </c>
      <c r="K140" s="12">
        <f t="shared" si="0"/>
        <v>2239</v>
      </c>
      <c r="L140" s="437"/>
      <c r="M140" s="438"/>
      <c r="N140" s="438"/>
      <c r="O140" s="438"/>
      <c r="P140" s="438"/>
      <c r="Q140" s="438"/>
      <c r="R140" s="438"/>
      <c r="S140" s="438"/>
      <c r="T140" s="439"/>
    </row>
    <row r="141" spans="2:20" s="3" customFormat="1" ht="23.25" customHeight="1" x14ac:dyDescent="0.2">
      <c r="B141" s="377" t="s">
        <v>488</v>
      </c>
      <c r="C141" s="378"/>
      <c r="D141" s="379"/>
      <c r="E141" s="526">
        <v>4.58</v>
      </c>
      <c r="F141" s="527"/>
      <c r="G141" s="95">
        <f>+H278</f>
        <v>1</v>
      </c>
      <c r="H141" s="96">
        <f>+H275</f>
        <v>1</v>
      </c>
      <c r="I141" s="11">
        <v>42684</v>
      </c>
      <c r="J141" s="11">
        <v>43895</v>
      </c>
      <c r="K141" s="532">
        <f t="shared" si="0"/>
        <v>1211</v>
      </c>
      <c r="L141" s="437"/>
      <c r="M141" s="438"/>
      <c r="N141" s="438"/>
      <c r="O141" s="438"/>
      <c r="P141" s="438"/>
      <c r="Q141" s="438"/>
      <c r="R141" s="438"/>
      <c r="S141" s="438"/>
      <c r="T141" s="439"/>
    </row>
    <row r="142" spans="2:20" s="3" customFormat="1" ht="22.5" customHeight="1" x14ac:dyDescent="0.2">
      <c r="B142" s="377" t="s">
        <v>489</v>
      </c>
      <c r="C142" s="378"/>
      <c r="D142" s="379"/>
      <c r="E142" s="528"/>
      <c r="F142" s="529"/>
      <c r="G142" s="95">
        <f>+F288</f>
        <v>1</v>
      </c>
      <c r="H142" s="96">
        <f>+H288</f>
        <v>1</v>
      </c>
      <c r="I142" s="11">
        <v>42684</v>
      </c>
      <c r="J142" s="11">
        <v>43895</v>
      </c>
      <c r="K142" s="533"/>
      <c r="L142" s="437"/>
      <c r="M142" s="438"/>
      <c r="N142" s="438"/>
      <c r="O142" s="438"/>
      <c r="P142" s="438"/>
      <c r="Q142" s="438"/>
      <c r="R142" s="438"/>
      <c r="S142" s="438"/>
      <c r="T142" s="439"/>
    </row>
    <row r="143" spans="2:20" s="18" customFormat="1" ht="19.5" customHeight="1" x14ac:dyDescent="0.2">
      <c r="B143" s="377" t="s">
        <v>100</v>
      </c>
      <c r="C143" s="378"/>
      <c r="D143" s="379"/>
      <c r="E143" s="530"/>
      <c r="F143" s="531"/>
      <c r="G143" s="95">
        <v>1</v>
      </c>
      <c r="H143" s="96">
        <v>1</v>
      </c>
      <c r="I143" s="14"/>
      <c r="J143" s="14"/>
      <c r="K143" s="534"/>
      <c r="L143" s="437"/>
      <c r="M143" s="438"/>
      <c r="N143" s="438"/>
      <c r="O143" s="438"/>
      <c r="P143" s="438"/>
      <c r="Q143" s="438"/>
      <c r="R143" s="438"/>
      <c r="S143" s="438"/>
      <c r="T143" s="439"/>
    </row>
    <row r="144" spans="2:20" s="18" customFormat="1" ht="21.75" customHeight="1" x14ac:dyDescent="0.25">
      <c r="B144" s="523" t="s">
        <v>71</v>
      </c>
      <c r="C144" s="524"/>
      <c r="D144" s="525"/>
      <c r="E144" s="756">
        <f>SUM(E137:F141)</f>
        <v>100</v>
      </c>
      <c r="F144" s="757"/>
      <c r="G144" s="92">
        <f>+G137*E137+G138*E138+G139*E139+G140*E140+G142*E141</f>
        <v>70.756724999999989</v>
      </c>
      <c r="H144" s="92">
        <f>+H137*E137+H138*E138+H139*E139+H140*E140+H143*E141</f>
        <v>79.500518</v>
      </c>
      <c r="I144" s="93">
        <v>42684</v>
      </c>
      <c r="J144" s="93">
        <v>44549</v>
      </c>
      <c r="K144" s="94">
        <f t="shared" si="0"/>
        <v>1865</v>
      </c>
      <c r="L144" s="437"/>
      <c r="M144" s="438"/>
      <c r="N144" s="438"/>
      <c r="O144" s="438"/>
      <c r="P144" s="438"/>
      <c r="Q144" s="438"/>
      <c r="R144" s="438"/>
      <c r="S144" s="438"/>
      <c r="T144" s="439"/>
    </row>
    <row r="145" spans="2:21" s="18" customFormat="1" ht="14.25" x14ac:dyDescent="0.2">
      <c r="B145" s="67"/>
      <c r="C145" s="67"/>
      <c r="D145" s="67"/>
      <c r="E145" s="13"/>
      <c r="F145" s="13"/>
      <c r="G145" s="15"/>
      <c r="H145" s="14"/>
      <c r="I145" s="16"/>
      <c r="J145" s="14"/>
      <c r="K145" s="14"/>
      <c r="L145" s="440"/>
      <c r="M145" s="441"/>
      <c r="N145" s="441"/>
      <c r="O145" s="441"/>
      <c r="P145" s="441"/>
      <c r="Q145" s="441"/>
      <c r="R145" s="441"/>
      <c r="S145" s="441"/>
      <c r="T145" s="442"/>
    </row>
    <row r="146" spans="2:21" s="3" customFormat="1" ht="15" customHeight="1" x14ac:dyDescent="0.2">
      <c r="B146" s="488" t="s">
        <v>72</v>
      </c>
      <c r="C146" s="489"/>
      <c r="D146" s="489"/>
      <c r="E146" s="489"/>
      <c r="F146" s="489"/>
      <c r="G146" s="489"/>
      <c r="H146" s="489"/>
      <c r="I146" s="489"/>
      <c r="J146" s="489"/>
      <c r="K146" s="489"/>
      <c r="L146" s="489"/>
      <c r="M146" s="489"/>
      <c r="N146" s="489"/>
      <c r="O146" s="489"/>
      <c r="P146" s="489"/>
      <c r="Q146" s="489"/>
      <c r="R146" s="489"/>
      <c r="S146" s="489"/>
      <c r="T146" s="490"/>
    </row>
    <row r="147" spans="2:21" s="3" customFormat="1" ht="22.5" customHeight="1" x14ac:dyDescent="0.2">
      <c r="B147" s="554" t="s">
        <v>405</v>
      </c>
      <c r="C147" s="555"/>
      <c r="D147" s="555"/>
      <c r="E147" s="555"/>
      <c r="F147" s="555"/>
      <c r="G147" s="555"/>
      <c r="H147" s="555"/>
      <c r="I147" s="555"/>
      <c r="J147" s="555"/>
      <c r="K147" s="555"/>
      <c r="L147" s="555"/>
      <c r="M147" s="555"/>
      <c r="N147" s="555"/>
      <c r="O147" s="555"/>
      <c r="P147" s="555"/>
      <c r="Q147" s="555"/>
      <c r="R147" s="555"/>
      <c r="S147" s="555"/>
      <c r="T147" s="556"/>
    </row>
    <row r="148" spans="2:21" s="3" customFormat="1" ht="33.75" customHeight="1" x14ac:dyDescent="0.2">
      <c r="B148" s="473" t="s">
        <v>115</v>
      </c>
      <c r="C148" s="474"/>
      <c r="D148" s="474"/>
      <c r="E148" s="474"/>
      <c r="F148" s="474"/>
      <c r="G148" s="474"/>
      <c r="H148" s="474"/>
      <c r="I148" s="474"/>
      <c r="J148" s="474"/>
      <c r="K148" s="475"/>
      <c r="L148" s="455"/>
      <c r="M148" s="456"/>
      <c r="N148" s="456"/>
      <c r="O148" s="456"/>
      <c r="P148" s="456"/>
      <c r="Q148" s="456"/>
      <c r="R148" s="456"/>
      <c r="S148" s="456"/>
      <c r="T148" s="457"/>
    </row>
    <row r="149" spans="2:21" s="3" customFormat="1" ht="22.5" customHeight="1" x14ac:dyDescent="0.2">
      <c r="B149" s="370" t="s">
        <v>73</v>
      </c>
      <c r="C149" s="370"/>
      <c r="D149" s="370"/>
      <c r="E149" s="403" t="s">
        <v>349</v>
      </c>
      <c r="F149" s="405"/>
      <c r="G149" s="370" t="s">
        <v>63</v>
      </c>
      <c r="H149" s="370"/>
      <c r="I149" s="370" t="s">
        <v>74</v>
      </c>
      <c r="J149" s="370"/>
      <c r="K149" s="370"/>
      <c r="L149" s="458"/>
      <c r="M149" s="459"/>
      <c r="N149" s="459"/>
      <c r="O149" s="459"/>
      <c r="P149" s="459"/>
      <c r="Q149" s="459"/>
      <c r="R149" s="459"/>
      <c r="S149" s="459"/>
      <c r="T149" s="460"/>
    </row>
    <row r="150" spans="2:21" s="3" customFormat="1" ht="22.5" customHeight="1" x14ac:dyDescent="0.2">
      <c r="B150" s="427" t="s">
        <v>75</v>
      </c>
      <c r="C150" s="427"/>
      <c r="D150" s="427"/>
      <c r="E150" s="428">
        <f>+G153</f>
        <v>0.71079999999999999</v>
      </c>
      <c r="F150" s="429"/>
      <c r="G150" s="451">
        <v>0.81289999999999996</v>
      </c>
      <c r="H150" s="451"/>
      <c r="I150" s="450">
        <f>E150-G150</f>
        <v>-0.10209999999999997</v>
      </c>
      <c r="J150" s="450"/>
      <c r="K150" s="450"/>
      <c r="L150" s="458"/>
      <c r="M150" s="459"/>
      <c r="N150" s="459"/>
      <c r="O150" s="459"/>
      <c r="P150" s="459"/>
      <c r="Q150" s="459"/>
      <c r="R150" s="459"/>
      <c r="S150" s="459"/>
      <c r="T150" s="460"/>
    </row>
    <row r="151" spans="2:21" s="3" customFormat="1" ht="22.5" customHeight="1" x14ac:dyDescent="0.2">
      <c r="B151" s="447"/>
      <c r="C151" s="448"/>
      <c r="D151" s="448"/>
      <c r="E151" s="448"/>
      <c r="F151" s="448"/>
      <c r="G151" s="448"/>
      <c r="H151" s="448"/>
      <c r="I151" s="448"/>
      <c r="J151" s="448"/>
      <c r="K151" s="449"/>
      <c r="L151" s="458"/>
      <c r="M151" s="459"/>
      <c r="N151" s="459"/>
      <c r="O151" s="459"/>
      <c r="P151" s="459"/>
      <c r="Q151" s="459"/>
      <c r="R151" s="459"/>
      <c r="S151" s="459"/>
      <c r="T151" s="460"/>
    </row>
    <row r="152" spans="2:21" s="3" customFormat="1" ht="32.25" customHeight="1" x14ac:dyDescent="0.2">
      <c r="B152" s="370" t="s">
        <v>76</v>
      </c>
      <c r="C152" s="370"/>
      <c r="D152" s="370" t="s">
        <v>65</v>
      </c>
      <c r="E152" s="370"/>
      <c r="F152" s="63" t="s">
        <v>77</v>
      </c>
      <c r="G152" s="450" t="s">
        <v>78</v>
      </c>
      <c r="H152" s="450"/>
      <c r="I152" s="63" t="s">
        <v>79</v>
      </c>
      <c r="J152" s="450" t="s">
        <v>80</v>
      </c>
      <c r="K152" s="450"/>
      <c r="L152" s="458"/>
      <c r="M152" s="459"/>
      <c r="N152" s="459"/>
      <c r="O152" s="459"/>
      <c r="P152" s="459"/>
      <c r="Q152" s="459"/>
      <c r="R152" s="459"/>
      <c r="S152" s="459"/>
      <c r="T152" s="460"/>
    </row>
    <row r="153" spans="2:21" s="3" customFormat="1" ht="29.25" customHeight="1" x14ac:dyDescent="0.2">
      <c r="B153" s="566">
        <f>I137</f>
        <v>42684</v>
      </c>
      <c r="C153" s="423"/>
      <c r="D153" s="566">
        <f>J137</f>
        <v>44923</v>
      </c>
      <c r="E153" s="423"/>
      <c r="F153" s="17">
        <f>K137</f>
        <v>2239</v>
      </c>
      <c r="G153" s="763">
        <v>0.71079999999999999</v>
      </c>
      <c r="H153" s="764"/>
      <c r="I153" s="764"/>
      <c r="J153" s="764"/>
      <c r="K153" s="765"/>
      <c r="L153" s="458"/>
      <c r="M153" s="459"/>
      <c r="N153" s="459"/>
      <c r="O153" s="459"/>
      <c r="P153" s="459"/>
      <c r="Q153" s="459"/>
      <c r="R153" s="459"/>
      <c r="S153" s="459"/>
      <c r="T153" s="460"/>
    </row>
    <row r="154" spans="2:21" s="3" customFormat="1" ht="25.5" customHeight="1" x14ac:dyDescent="0.2">
      <c r="B154" s="447"/>
      <c r="C154" s="448"/>
      <c r="D154" s="448"/>
      <c r="E154" s="448"/>
      <c r="F154" s="448"/>
      <c r="G154" s="448"/>
      <c r="H154" s="448"/>
      <c r="I154" s="448"/>
      <c r="J154" s="448"/>
      <c r="K154" s="449"/>
      <c r="L154" s="458"/>
      <c r="M154" s="459"/>
      <c r="N154" s="459"/>
      <c r="O154" s="459"/>
      <c r="P154" s="459"/>
      <c r="Q154" s="459"/>
      <c r="R154" s="459"/>
      <c r="S154" s="459"/>
      <c r="T154" s="460"/>
    </row>
    <row r="155" spans="2:21" s="3" customFormat="1" ht="19.5" customHeight="1" x14ac:dyDescent="0.2">
      <c r="B155" s="473" t="s">
        <v>81</v>
      </c>
      <c r="C155" s="474"/>
      <c r="D155" s="474"/>
      <c r="E155" s="474"/>
      <c r="F155" s="474"/>
      <c r="G155" s="474"/>
      <c r="H155" s="474"/>
      <c r="I155" s="474"/>
      <c r="J155" s="474"/>
      <c r="K155" s="475"/>
      <c r="L155" s="461"/>
      <c r="M155" s="462"/>
      <c r="N155" s="462"/>
      <c r="O155" s="462"/>
      <c r="P155" s="462"/>
      <c r="Q155" s="462"/>
      <c r="R155" s="462"/>
      <c r="S155" s="462"/>
      <c r="T155" s="463"/>
    </row>
    <row r="156" spans="2:21" s="3" customFormat="1" ht="22.5" customHeight="1" x14ac:dyDescent="0.2">
      <c r="B156" s="430" t="s">
        <v>82</v>
      </c>
      <c r="C156" s="430"/>
      <c r="D156" s="430"/>
      <c r="E156" s="430"/>
      <c r="F156" s="416" t="s">
        <v>540</v>
      </c>
      <c r="G156" s="416"/>
      <c r="H156" s="416"/>
      <c r="I156" s="416"/>
      <c r="J156" s="591" t="s">
        <v>83</v>
      </c>
      <c r="K156" s="592"/>
      <c r="L156" s="592"/>
      <c r="M156" s="592"/>
      <c r="N156" s="592"/>
      <c r="O156" s="592"/>
      <c r="P156" s="592"/>
      <c r="Q156" s="592"/>
      <c r="R156" s="592"/>
      <c r="S156" s="592"/>
      <c r="T156" s="593"/>
    </row>
    <row r="157" spans="2:21" s="3" customFormat="1" ht="19.5" customHeight="1" x14ac:dyDescent="0.2">
      <c r="B157" s="430" t="s">
        <v>84</v>
      </c>
      <c r="C157" s="430"/>
      <c r="D157" s="430" t="s">
        <v>350</v>
      </c>
      <c r="E157" s="430"/>
      <c r="F157" s="416"/>
      <c r="G157" s="416"/>
      <c r="H157" s="416"/>
      <c r="I157" s="416"/>
      <c r="J157" s="594"/>
      <c r="K157" s="595"/>
      <c r="L157" s="595"/>
      <c r="M157" s="595"/>
      <c r="N157" s="595"/>
      <c r="O157" s="595"/>
      <c r="P157" s="595"/>
      <c r="Q157" s="595"/>
      <c r="R157" s="595"/>
      <c r="S157" s="595"/>
      <c r="T157" s="596"/>
    </row>
    <row r="158" spans="2:21" s="3" customFormat="1" ht="82.9" customHeight="1" x14ac:dyDescent="0.2">
      <c r="B158" s="371" t="s">
        <v>404</v>
      </c>
      <c r="C158" s="373"/>
      <c r="D158" s="371" t="s">
        <v>492</v>
      </c>
      <c r="E158" s="373"/>
      <c r="F158" s="371" t="s">
        <v>1061</v>
      </c>
      <c r="G158" s="372"/>
      <c r="H158" s="372"/>
      <c r="I158" s="373"/>
      <c r="J158" s="374" t="s">
        <v>1179</v>
      </c>
      <c r="K158" s="375"/>
      <c r="L158" s="375"/>
      <c r="M158" s="375"/>
      <c r="N158" s="375"/>
      <c r="O158" s="375"/>
      <c r="P158" s="375"/>
      <c r="Q158" s="375"/>
      <c r="R158" s="375"/>
      <c r="S158" s="375"/>
      <c r="T158" s="376"/>
      <c r="U158" s="284"/>
    </row>
    <row r="159" spans="2:21" s="3" customFormat="1" ht="73.150000000000006" customHeight="1" x14ac:dyDescent="0.2">
      <c r="B159" s="371" t="s">
        <v>522</v>
      </c>
      <c r="C159" s="373"/>
      <c r="D159" s="371" t="s">
        <v>549</v>
      </c>
      <c r="E159" s="373"/>
      <c r="F159" s="412" t="s">
        <v>763</v>
      </c>
      <c r="G159" s="413"/>
      <c r="H159" s="413"/>
      <c r="I159" s="414"/>
      <c r="J159" s="374" t="s">
        <v>1088</v>
      </c>
      <c r="K159" s="375"/>
      <c r="L159" s="375"/>
      <c r="M159" s="375"/>
      <c r="N159" s="375"/>
      <c r="O159" s="375"/>
      <c r="P159" s="375"/>
      <c r="Q159" s="375"/>
      <c r="R159" s="375"/>
      <c r="S159" s="375"/>
      <c r="T159" s="376"/>
      <c r="U159" s="284"/>
    </row>
    <row r="160" spans="2:21" s="3" customFormat="1" ht="52.9" customHeight="1" x14ac:dyDescent="0.2">
      <c r="B160" s="371" t="s">
        <v>819</v>
      </c>
      <c r="C160" s="373"/>
      <c r="D160" s="371" t="s">
        <v>890</v>
      </c>
      <c r="E160" s="373"/>
      <c r="F160" s="412" t="s">
        <v>809</v>
      </c>
      <c r="G160" s="413"/>
      <c r="H160" s="413"/>
      <c r="I160" s="414"/>
      <c r="J160" s="374" t="s">
        <v>1147</v>
      </c>
      <c r="K160" s="375"/>
      <c r="L160" s="375"/>
      <c r="M160" s="375"/>
      <c r="N160" s="375"/>
      <c r="O160" s="375"/>
      <c r="P160" s="375"/>
      <c r="Q160" s="375"/>
      <c r="R160" s="375"/>
      <c r="S160" s="375"/>
      <c r="T160" s="376"/>
      <c r="U160" s="284"/>
    </row>
    <row r="161" spans="2:21" s="3" customFormat="1" ht="52.15" customHeight="1" x14ac:dyDescent="0.2">
      <c r="B161" s="371" t="s">
        <v>911</v>
      </c>
      <c r="C161" s="373"/>
      <c r="D161" s="371" t="s">
        <v>912</v>
      </c>
      <c r="E161" s="373"/>
      <c r="F161" s="412" t="s">
        <v>809</v>
      </c>
      <c r="G161" s="413"/>
      <c r="H161" s="413"/>
      <c r="I161" s="414"/>
      <c r="J161" s="374" t="s">
        <v>1180</v>
      </c>
      <c r="K161" s="375"/>
      <c r="L161" s="375"/>
      <c r="M161" s="375"/>
      <c r="N161" s="375"/>
      <c r="O161" s="375"/>
      <c r="P161" s="375"/>
      <c r="Q161" s="375"/>
      <c r="R161" s="375"/>
      <c r="S161" s="375"/>
      <c r="T161" s="376"/>
      <c r="U161" s="284"/>
    </row>
    <row r="162" spans="2:21" s="3" customFormat="1" ht="53.45" customHeight="1" x14ac:dyDescent="0.2">
      <c r="B162" s="412" t="s">
        <v>912</v>
      </c>
      <c r="C162" s="414"/>
      <c r="D162" s="371" t="s">
        <v>913</v>
      </c>
      <c r="E162" s="373"/>
      <c r="F162" s="412" t="s">
        <v>809</v>
      </c>
      <c r="G162" s="413"/>
      <c r="H162" s="413"/>
      <c r="I162" s="414"/>
      <c r="J162" s="374" t="s">
        <v>1148</v>
      </c>
      <c r="K162" s="375"/>
      <c r="L162" s="375"/>
      <c r="M162" s="375"/>
      <c r="N162" s="375"/>
      <c r="O162" s="375"/>
      <c r="P162" s="375"/>
      <c r="Q162" s="375"/>
      <c r="R162" s="375"/>
      <c r="S162" s="375"/>
      <c r="T162" s="376"/>
      <c r="U162" s="284"/>
    </row>
    <row r="163" spans="2:21" s="3" customFormat="1" ht="61.15" customHeight="1" x14ac:dyDescent="0.2">
      <c r="B163" s="412" t="s">
        <v>807</v>
      </c>
      <c r="C163" s="414"/>
      <c r="D163" s="371" t="s">
        <v>808</v>
      </c>
      <c r="E163" s="373"/>
      <c r="F163" s="412" t="s">
        <v>809</v>
      </c>
      <c r="G163" s="413"/>
      <c r="H163" s="413"/>
      <c r="I163" s="414"/>
      <c r="J163" s="374" t="s">
        <v>1149</v>
      </c>
      <c r="K163" s="375"/>
      <c r="L163" s="375"/>
      <c r="M163" s="375"/>
      <c r="N163" s="375"/>
      <c r="O163" s="375"/>
      <c r="P163" s="375"/>
      <c r="Q163" s="375"/>
      <c r="R163" s="375"/>
      <c r="S163" s="375"/>
      <c r="T163" s="376"/>
      <c r="U163" s="284"/>
    </row>
    <row r="164" spans="2:21" s="3" customFormat="1" ht="132.6" customHeight="1" x14ac:dyDescent="0.2">
      <c r="B164" s="371" t="s">
        <v>795</v>
      </c>
      <c r="C164" s="373"/>
      <c r="D164" s="371" t="s">
        <v>810</v>
      </c>
      <c r="E164" s="373"/>
      <c r="F164" s="412" t="s">
        <v>809</v>
      </c>
      <c r="G164" s="413"/>
      <c r="H164" s="413"/>
      <c r="I164" s="414"/>
      <c r="J164" s="374" t="s">
        <v>1150</v>
      </c>
      <c r="K164" s="375"/>
      <c r="L164" s="375"/>
      <c r="M164" s="375"/>
      <c r="N164" s="375"/>
      <c r="O164" s="375"/>
      <c r="P164" s="375"/>
      <c r="Q164" s="375"/>
      <c r="R164" s="375"/>
      <c r="S164" s="375"/>
      <c r="T164" s="376"/>
      <c r="U164" s="284"/>
    </row>
    <row r="165" spans="2:21" s="3" customFormat="1" ht="91.15" customHeight="1" x14ac:dyDescent="0.2">
      <c r="B165" s="412" t="s">
        <v>566</v>
      </c>
      <c r="C165" s="414"/>
      <c r="D165" s="371"/>
      <c r="E165" s="373"/>
      <c r="F165" s="412" t="s">
        <v>796</v>
      </c>
      <c r="G165" s="413"/>
      <c r="H165" s="413"/>
      <c r="I165" s="414"/>
      <c r="J165" s="374" t="s">
        <v>1192</v>
      </c>
      <c r="K165" s="375"/>
      <c r="L165" s="375"/>
      <c r="M165" s="375"/>
      <c r="N165" s="375"/>
      <c r="O165" s="375"/>
      <c r="P165" s="375"/>
      <c r="Q165" s="375"/>
      <c r="R165" s="375"/>
      <c r="S165" s="375"/>
      <c r="T165" s="376"/>
      <c r="U165" s="284"/>
    </row>
    <row r="166" spans="2:21" s="3" customFormat="1" ht="60.6" customHeight="1" x14ac:dyDescent="0.2">
      <c r="B166" s="412" t="s">
        <v>601</v>
      </c>
      <c r="C166" s="414"/>
      <c r="D166" s="371" t="s">
        <v>602</v>
      </c>
      <c r="E166" s="373"/>
      <c r="F166" s="371" t="s">
        <v>603</v>
      </c>
      <c r="G166" s="372"/>
      <c r="H166" s="372"/>
      <c r="I166" s="373"/>
      <c r="J166" s="374" t="s">
        <v>1181</v>
      </c>
      <c r="K166" s="375"/>
      <c r="L166" s="375"/>
      <c r="M166" s="375"/>
      <c r="N166" s="375"/>
      <c r="O166" s="375"/>
      <c r="P166" s="375"/>
      <c r="Q166" s="375"/>
      <c r="R166" s="375"/>
      <c r="S166" s="375"/>
      <c r="T166" s="376"/>
      <c r="U166" s="284"/>
    </row>
    <row r="167" spans="2:21" s="3" customFormat="1" ht="51.6" customHeight="1" x14ac:dyDescent="0.2">
      <c r="B167" s="412" t="s">
        <v>535</v>
      </c>
      <c r="C167" s="414"/>
      <c r="D167" s="371"/>
      <c r="E167" s="373"/>
      <c r="F167" s="371" t="s">
        <v>797</v>
      </c>
      <c r="G167" s="372"/>
      <c r="H167" s="372"/>
      <c r="I167" s="373"/>
      <c r="J167" s="374" t="s">
        <v>1106</v>
      </c>
      <c r="K167" s="375"/>
      <c r="L167" s="375"/>
      <c r="M167" s="375"/>
      <c r="N167" s="375"/>
      <c r="O167" s="375"/>
      <c r="P167" s="375"/>
      <c r="Q167" s="375"/>
      <c r="R167" s="375"/>
      <c r="S167" s="375"/>
      <c r="T167" s="376"/>
      <c r="U167" s="284"/>
    </row>
    <row r="168" spans="2:21" s="3" customFormat="1" ht="82.15" customHeight="1" x14ac:dyDescent="0.2">
      <c r="B168" s="412" t="s">
        <v>811</v>
      </c>
      <c r="C168" s="414"/>
      <c r="D168" s="371"/>
      <c r="E168" s="373"/>
      <c r="F168" s="371" t="s">
        <v>1062</v>
      </c>
      <c r="G168" s="372"/>
      <c r="H168" s="372"/>
      <c r="I168" s="373"/>
      <c r="J168" s="374" t="s">
        <v>1151</v>
      </c>
      <c r="K168" s="375"/>
      <c r="L168" s="375"/>
      <c r="M168" s="375"/>
      <c r="N168" s="375"/>
      <c r="O168" s="375"/>
      <c r="P168" s="375"/>
      <c r="Q168" s="375"/>
      <c r="R168" s="375"/>
      <c r="S168" s="375"/>
      <c r="T168" s="376"/>
      <c r="U168" s="284"/>
    </row>
    <row r="169" spans="2:21" s="3" customFormat="1" ht="56.45" customHeight="1" x14ac:dyDescent="0.2">
      <c r="B169" s="412" t="s">
        <v>523</v>
      </c>
      <c r="C169" s="414"/>
      <c r="D169" s="371"/>
      <c r="E169" s="373"/>
      <c r="F169" s="371" t="s">
        <v>812</v>
      </c>
      <c r="G169" s="372"/>
      <c r="H169" s="372"/>
      <c r="I169" s="373"/>
      <c r="J169" s="374" t="s">
        <v>1182</v>
      </c>
      <c r="K169" s="375"/>
      <c r="L169" s="375"/>
      <c r="M169" s="375"/>
      <c r="N169" s="375"/>
      <c r="O169" s="375"/>
      <c r="P169" s="375"/>
      <c r="Q169" s="375"/>
      <c r="R169" s="375"/>
      <c r="S169" s="375"/>
      <c r="T169" s="376"/>
      <c r="U169" s="284"/>
    </row>
    <row r="170" spans="2:21" s="3" customFormat="1" ht="43.15" customHeight="1" x14ac:dyDescent="0.2">
      <c r="B170" s="412" t="s">
        <v>613</v>
      </c>
      <c r="C170" s="414"/>
      <c r="D170" s="371"/>
      <c r="E170" s="373"/>
      <c r="F170" s="371" t="s">
        <v>603</v>
      </c>
      <c r="G170" s="372"/>
      <c r="H170" s="372"/>
      <c r="I170" s="373"/>
      <c r="J170" s="374" t="s">
        <v>817</v>
      </c>
      <c r="K170" s="375"/>
      <c r="L170" s="375"/>
      <c r="M170" s="375"/>
      <c r="N170" s="375"/>
      <c r="O170" s="375"/>
      <c r="P170" s="375"/>
      <c r="Q170" s="375"/>
      <c r="R170" s="375"/>
      <c r="S170" s="375"/>
      <c r="T170" s="376"/>
      <c r="U170" s="284"/>
    </row>
    <row r="171" spans="2:21" s="3" customFormat="1" ht="63" customHeight="1" x14ac:dyDescent="0.2">
      <c r="B171" s="412" t="s">
        <v>790</v>
      </c>
      <c r="C171" s="414"/>
      <c r="D171" s="371" t="s">
        <v>604</v>
      </c>
      <c r="E171" s="373"/>
      <c r="F171" s="371" t="s">
        <v>791</v>
      </c>
      <c r="G171" s="372"/>
      <c r="H171" s="372"/>
      <c r="I171" s="373"/>
      <c r="J171" s="374" t="s">
        <v>1063</v>
      </c>
      <c r="K171" s="375"/>
      <c r="L171" s="375"/>
      <c r="M171" s="375"/>
      <c r="N171" s="375"/>
      <c r="O171" s="375"/>
      <c r="P171" s="375"/>
      <c r="Q171" s="375"/>
      <c r="R171" s="375"/>
      <c r="S171" s="375"/>
      <c r="T171" s="376"/>
      <c r="U171" s="284"/>
    </row>
    <row r="172" spans="2:21" s="3" customFormat="1" ht="82.9" customHeight="1" x14ac:dyDescent="0.2">
      <c r="B172" s="371" t="s">
        <v>567</v>
      </c>
      <c r="C172" s="373"/>
      <c r="D172" s="371" t="s">
        <v>604</v>
      </c>
      <c r="E172" s="373"/>
      <c r="F172" s="412" t="s">
        <v>568</v>
      </c>
      <c r="G172" s="413"/>
      <c r="H172" s="413"/>
      <c r="I172" s="414"/>
      <c r="J172" s="374" t="s">
        <v>1152</v>
      </c>
      <c r="K172" s="375"/>
      <c r="L172" s="375"/>
      <c r="M172" s="375"/>
      <c r="N172" s="375"/>
      <c r="O172" s="375"/>
      <c r="P172" s="375"/>
      <c r="Q172" s="375"/>
      <c r="R172" s="375"/>
      <c r="S172" s="375"/>
      <c r="T172" s="376"/>
      <c r="U172" s="284"/>
    </row>
    <row r="173" spans="2:21" s="3" customFormat="1" ht="193.9" customHeight="1" x14ac:dyDescent="0.2">
      <c r="B173" s="371" t="s">
        <v>506</v>
      </c>
      <c r="C173" s="373"/>
      <c r="D173" s="371"/>
      <c r="E173" s="373"/>
      <c r="F173" s="412" t="s">
        <v>564</v>
      </c>
      <c r="G173" s="413"/>
      <c r="H173" s="413"/>
      <c r="I173" s="414"/>
      <c r="J173" s="374" t="s">
        <v>1183</v>
      </c>
      <c r="K173" s="375"/>
      <c r="L173" s="375"/>
      <c r="M173" s="375"/>
      <c r="N173" s="375"/>
      <c r="O173" s="375"/>
      <c r="P173" s="375"/>
      <c r="Q173" s="375"/>
      <c r="R173" s="375"/>
      <c r="S173" s="375"/>
      <c r="T173" s="376"/>
      <c r="U173" s="284"/>
    </row>
    <row r="174" spans="2:21" s="3" customFormat="1" ht="50.45" customHeight="1" x14ac:dyDescent="0.2">
      <c r="B174" s="412" t="s">
        <v>829</v>
      </c>
      <c r="C174" s="414"/>
      <c r="D174" s="371"/>
      <c r="E174" s="373"/>
      <c r="F174" s="371" t="s">
        <v>830</v>
      </c>
      <c r="G174" s="372"/>
      <c r="H174" s="372"/>
      <c r="I174" s="373"/>
      <c r="J174" s="374" t="s">
        <v>1064</v>
      </c>
      <c r="K174" s="375"/>
      <c r="L174" s="375"/>
      <c r="M174" s="375"/>
      <c r="N174" s="375"/>
      <c r="O174" s="375"/>
      <c r="P174" s="375"/>
      <c r="Q174" s="375"/>
      <c r="R174" s="375"/>
      <c r="S174" s="375"/>
      <c r="T174" s="376"/>
      <c r="U174" s="284"/>
    </row>
    <row r="175" spans="2:21" s="3" customFormat="1" ht="44.45" customHeight="1" x14ac:dyDescent="0.2">
      <c r="B175" s="371" t="s">
        <v>569</v>
      </c>
      <c r="C175" s="373"/>
      <c r="D175" s="371"/>
      <c r="E175" s="373"/>
      <c r="F175" s="412" t="s">
        <v>570</v>
      </c>
      <c r="G175" s="413"/>
      <c r="H175" s="413"/>
      <c r="I175" s="414"/>
      <c r="J175" s="374" t="s">
        <v>1184</v>
      </c>
      <c r="K175" s="375"/>
      <c r="L175" s="375"/>
      <c r="M175" s="375"/>
      <c r="N175" s="375"/>
      <c r="O175" s="375"/>
      <c r="P175" s="375"/>
      <c r="Q175" s="375"/>
      <c r="R175" s="375"/>
      <c r="S175" s="375"/>
      <c r="T175" s="376"/>
      <c r="U175" s="284"/>
    </row>
    <row r="176" spans="2:21" s="3" customFormat="1" ht="87" customHeight="1" x14ac:dyDescent="0.2">
      <c r="B176" s="371" t="s">
        <v>798</v>
      </c>
      <c r="C176" s="373"/>
      <c r="D176" s="371" t="s">
        <v>914</v>
      </c>
      <c r="E176" s="373"/>
      <c r="F176" s="412" t="s">
        <v>799</v>
      </c>
      <c r="G176" s="413"/>
      <c r="H176" s="413"/>
      <c r="I176" s="414"/>
      <c r="J176" s="374" t="s">
        <v>1185</v>
      </c>
      <c r="K176" s="375"/>
      <c r="L176" s="375"/>
      <c r="M176" s="375"/>
      <c r="N176" s="375"/>
      <c r="O176" s="375"/>
      <c r="P176" s="375"/>
      <c r="Q176" s="375"/>
      <c r="R176" s="375"/>
      <c r="S176" s="375"/>
      <c r="T176" s="376"/>
      <c r="U176" s="284"/>
    </row>
    <row r="177" spans="2:21" s="3" customFormat="1" ht="112.15" customHeight="1" x14ac:dyDescent="0.2">
      <c r="B177" s="412" t="s">
        <v>493</v>
      </c>
      <c r="C177" s="414"/>
      <c r="D177" s="371"/>
      <c r="E177" s="373"/>
      <c r="F177" s="412" t="s">
        <v>1107</v>
      </c>
      <c r="G177" s="413"/>
      <c r="H177" s="413"/>
      <c r="I177" s="414"/>
      <c r="J177" s="374" t="s">
        <v>1153</v>
      </c>
      <c r="K177" s="375"/>
      <c r="L177" s="375"/>
      <c r="M177" s="375"/>
      <c r="N177" s="375"/>
      <c r="O177" s="375"/>
      <c r="P177" s="375"/>
      <c r="Q177" s="375"/>
      <c r="R177" s="375"/>
      <c r="S177" s="375"/>
      <c r="T177" s="376"/>
      <c r="U177" s="284"/>
    </row>
    <row r="178" spans="2:21" s="3" customFormat="1" ht="126" customHeight="1" x14ac:dyDescent="0.2">
      <c r="B178" s="371" t="s">
        <v>524</v>
      </c>
      <c r="C178" s="373"/>
      <c r="D178" s="371"/>
      <c r="E178" s="373"/>
      <c r="F178" s="412" t="s">
        <v>800</v>
      </c>
      <c r="G178" s="413"/>
      <c r="H178" s="413"/>
      <c r="I178" s="414"/>
      <c r="J178" s="374" t="s">
        <v>1065</v>
      </c>
      <c r="K178" s="375"/>
      <c r="L178" s="375"/>
      <c r="M178" s="375"/>
      <c r="N178" s="375"/>
      <c r="O178" s="375"/>
      <c r="P178" s="375"/>
      <c r="Q178" s="375"/>
      <c r="R178" s="375"/>
      <c r="S178" s="375"/>
      <c r="T178" s="376"/>
      <c r="U178" s="284"/>
    </row>
    <row r="179" spans="2:21" s="3" customFormat="1" ht="273" customHeight="1" x14ac:dyDescent="0.2">
      <c r="B179" s="371" t="s">
        <v>565</v>
      </c>
      <c r="C179" s="373"/>
      <c r="D179" s="371" t="s">
        <v>801</v>
      </c>
      <c r="E179" s="373"/>
      <c r="F179" s="412" t="s">
        <v>915</v>
      </c>
      <c r="G179" s="413"/>
      <c r="H179" s="413"/>
      <c r="I179" s="414"/>
      <c r="J179" s="374" t="s">
        <v>1186</v>
      </c>
      <c r="K179" s="375"/>
      <c r="L179" s="375"/>
      <c r="M179" s="375"/>
      <c r="N179" s="375"/>
      <c r="O179" s="375"/>
      <c r="P179" s="375"/>
      <c r="Q179" s="375"/>
      <c r="R179" s="375"/>
      <c r="S179" s="375"/>
      <c r="T179" s="376"/>
      <c r="U179" s="284"/>
    </row>
    <row r="180" spans="2:21" s="3" customFormat="1" ht="118.15" customHeight="1" x14ac:dyDescent="0.2">
      <c r="B180" s="371" t="s">
        <v>739</v>
      </c>
      <c r="C180" s="373"/>
      <c r="D180" s="371"/>
      <c r="E180" s="373"/>
      <c r="F180" s="412" t="s">
        <v>766</v>
      </c>
      <c r="G180" s="413"/>
      <c r="H180" s="413"/>
      <c r="I180" s="414"/>
      <c r="J180" s="374" t="s">
        <v>1154</v>
      </c>
      <c r="K180" s="375"/>
      <c r="L180" s="375"/>
      <c r="M180" s="375"/>
      <c r="N180" s="375"/>
      <c r="O180" s="375"/>
      <c r="P180" s="375"/>
      <c r="Q180" s="375"/>
      <c r="R180" s="375"/>
      <c r="S180" s="375"/>
      <c r="T180" s="376"/>
      <c r="U180" s="284"/>
    </row>
    <row r="181" spans="2:21" s="3" customFormat="1" ht="60" customHeight="1" x14ac:dyDescent="0.2">
      <c r="B181" s="371" t="s">
        <v>614</v>
      </c>
      <c r="C181" s="373"/>
      <c r="D181" s="371"/>
      <c r="E181" s="373"/>
      <c r="F181" s="412" t="s">
        <v>767</v>
      </c>
      <c r="G181" s="413"/>
      <c r="H181" s="413"/>
      <c r="I181" s="414"/>
      <c r="J181" s="374" t="s">
        <v>1066</v>
      </c>
      <c r="K181" s="375"/>
      <c r="L181" s="375"/>
      <c r="M181" s="375"/>
      <c r="N181" s="375"/>
      <c r="O181" s="375"/>
      <c r="P181" s="375"/>
      <c r="Q181" s="375"/>
      <c r="R181" s="375"/>
      <c r="S181" s="375"/>
      <c r="T181" s="376"/>
      <c r="U181" s="284"/>
    </row>
    <row r="182" spans="2:21" s="3" customFormat="1" ht="75" customHeight="1" x14ac:dyDescent="0.2">
      <c r="B182" s="371" t="s">
        <v>542</v>
      </c>
      <c r="C182" s="373"/>
      <c r="D182" s="371"/>
      <c r="E182" s="373"/>
      <c r="F182" s="412" t="s">
        <v>768</v>
      </c>
      <c r="G182" s="413"/>
      <c r="H182" s="413"/>
      <c r="I182" s="414"/>
      <c r="J182" s="374" t="s">
        <v>1187</v>
      </c>
      <c r="K182" s="375"/>
      <c r="L182" s="375"/>
      <c r="M182" s="375"/>
      <c r="N182" s="375"/>
      <c r="O182" s="375"/>
      <c r="P182" s="375"/>
      <c r="Q182" s="375"/>
      <c r="R182" s="375"/>
      <c r="S182" s="375"/>
      <c r="T182" s="376"/>
      <c r="U182" s="284"/>
    </row>
    <row r="183" spans="2:21" s="3" customFormat="1" ht="102" customHeight="1" x14ac:dyDescent="0.2">
      <c r="B183" s="371" t="s">
        <v>525</v>
      </c>
      <c r="C183" s="373"/>
      <c r="D183" s="371" t="s">
        <v>536</v>
      </c>
      <c r="E183" s="373"/>
      <c r="F183" s="412" t="s">
        <v>740</v>
      </c>
      <c r="G183" s="413"/>
      <c r="H183" s="413"/>
      <c r="I183" s="414"/>
      <c r="J183" s="374" t="s">
        <v>1188</v>
      </c>
      <c r="K183" s="375"/>
      <c r="L183" s="375"/>
      <c r="M183" s="375"/>
      <c r="N183" s="375"/>
      <c r="O183" s="375"/>
      <c r="P183" s="375"/>
      <c r="Q183" s="375"/>
      <c r="R183" s="375"/>
      <c r="S183" s="375"/>
      <c r="T183" s="376"/>
      <c r="U183" s="284"/>
    </row>
    <row r="184" spans="2:21" s="3" customFormat="1" ht="67.900000000000006" customHeight="1" x14ac:dyDescent="0.2">
      <c r="B184" s="371" t="s">
        <v>769</v>
      </c>
      <c r="C184" s="373"/>
      <c r="D184" s="371"/>
      <c r="E184" s="373"/>
      <c r="F184" s="371" t="s">
        <v>770</v>
      </c>
      <c r="G184" s="372"/>
      <c r="H184" s="372"/>
      <c r="I184" s="373"/>
      <c r="J184" s="374" t="s">
        <v>1193</v>
      </c>
      <c r="K184" s="375"/>
      <c r="L184" s="375"/>
      <c r="M184" s="375"/>
      <c r="N184" s="375"/>
      <c r="O184" s="375"/>
      <c r="P184" s="375"/>
      <c r="Q184" s="375"/>
      <c r="R184" s="375"/>
      <c r="S184" s="375"/>
      <c r="T184" s="376"/>
      <c r="U184" s="284"/>
    </row>
    <row r="185" spans="2:21" s="3" customFormat="1" ht="120.6" customHeight="1" x14ac:dyDescent="0.2">
      <c r="B185" s="371" t="s">
        <v>541</v>
      </c>
      <c r="C185" s="373"/>
      <c r="D185" s="371" t="s">
        <v>771</v>
      </c>
      <c r="E185" s="373"/>
      <c r="F185" s="412" t="s">
        <v>818</v>
      </c>
      <c r="G185" s="413"/>
      <c r="H185" s="413"/>
      <c r="I185" s="414"/>
      <c r="J185" s="374" t="s">
        <v>1155</v>
      </c>
      <c r="K185" s="375"/>
      <c r="L185" s="375"/>
      <c r="M185" s="375"/>
      <c r="N185" s="375"/>
      <c r="O185" s="375"/>
      <c r="P185" s="375"/>
      <c r="Q185" s="375"/>
      <c r="R185" s="375"/>
      <c r="S185" s="375"/>
      <c r="T185" s="376"/>
      <c r="U185" s="284"/>
    </row>
    <row r="186" spans="2:21" s="3" customFormat="1" ht="117" customHeight="1" x14ac:dyDescent="0.2">
      <c r="B186" s="371" t="s">
        <v>802</v>
      </c>
      <c r="C186" s="373"/>
      <c r="D186" s="371"/>
      <c r="E186" s="373"/>
      <c r="F186" s="371" t="s">
        <v>803</v>
      </c>
      <c r="G186" s="372"/>
      <c r="H186" s="372"/>
      <c r="I186" s="373"/>
      <c r="J186" s="374" t="s">
        <v>1156</v>
      </c>
      <c r="K186" s="375"/>
      <c r="L186" s="375"/>
      <c r="M186" s="375"/>
      <c r="N186" s="375"/>
      <c r="O186" s="375"/>
      <c r="P186" s="375"/>
      <c r="Q186" s="375"/>
      <c r="R186" s="375"/>
      <c r="S186" s="375"/>
      <c r="T186" s="376"/>
      <c r="U186" s="284"/>
    </row>
    <row r="187" spans="2:21" s="3" customFormat="1" ht="61.15" customHeight="1" x14ac:dyDescent="0.2">
      <c r="B187" s="371" t="s">
        <v>741</v>
      </c>
      <c r="C187" s="373"/>
      <c r="D187" s="371"/>
      <c r="E187" s="373"/>
      <c r="F187" s="412" t="s">
        <v>813</v>
      </c>
      <c r="G187" s="413"/>
      <c r="H187" s="413"/>
      <c r="I187" s="414"/>
      <c r="J187" s="374" t="s">
        <v>1089</v>
      </c>
      <c r="K187" s="375"/>
      <c r="L187" s="375"/>
      <c r="M187" s="375"/>
      <c r="N187" s="375"/>
      <c r="O187" s="375"/>
      <c r="P187" s="375"/>
      <c r="Q187" s="375"/>
      <c r="R187" s="375"/>
      <c r="S187" s="375"/>
      <c r="T187" s="376"/>
      <c r="U187" s="284"/>
    </row>
    <row r="188" spans="2:21" s="3" customFormat="1" ht="203.45" customHeight="1" x14ac:dyDescent="0.2">
      <c r="B188" s="371" t="s">
        <v>507</v>
      </c>
      <c r="C188" s="373"/>
      <c r="D188" s="371" t="s">
        <v>916</v>
      </c>
      <c r="E188" s="373"/>
      <c r="F188" s="412" t="s">
        <v>917</v>
      </c>
      <c r="G188" s="413"/>
      <c r="H188" s="413"/>
      <c r="I188" s="414"/>
      <c r="J188" s="374" t="s">
        <v>1189</v>
      </c>
      <c r="K188" s="375"/>
      <c r="L188" s="375"/>
      <c r="M188" s="375"/>
      <c r="N188" s="375"/>
      <c r="O188" s="375"/>
      <c r="P188" s="375"/>
      <c r="Q188" s="375"/>
      <c r="R188" s="375"/>
      <c r="S188" s="375"/>
      <c r="T188" s="376"/>
      <c r="U188" s="284"/>
    </row>
    <row r="189" spans="2:21" s="3" customFormat="1" ht="58.15" customHeight="1" x14ac:dyDescent="0.2">
      <c r="B189" s="371" t="s">
        <v>562</v>
      </c>
      <c r="C189" s="373"/>
      <c r="D189" s="371" t="s">
        <v>537</v>
      </c>
      <c r="E189" s="373"/>
      <c r="F189" s="371" t="s">
        <v>615</v>
      </c>
      <c r="G189" s="372"/>
      <c r="H189" s="372"/>
      <c r="I189" s="373"/>
      <c r="J189" s="374" t="s">
        <v>616</v>
      </c>
      <c r="K189" s="375"/>
      <c r="L189" s="375"/>
      <c r="M189" s="375"/>
      <c r="N189" s="375"/>
      <c r="O189" s="375"/>
      <c r="P189" s="375"/>
      <c r="Q189" s="375"/>
      <c r="R189" s="375"/>
      <c r="S189" s="375"/>
      <c r="T189" s="376"/>
      <c r="U189" s="284"/>
    </row>
    <row r="190" spans="2:21" s="3" customFormat="1" ht="64.150000000000006" customHeight="1" x14ac:dyDescent="0.2">
      <c r="B190" s="371" t="s">
        <v>537</v>
      </c>
      <c r="C190" s="373"/>
      <c r="D190" s="371" t="s">
        <v>526</v>
      </c>
      <c r="E190" s="373"/>
      <c r="F190" s="371" t="s">
        <v>605</v>
      </c>
      <c r="G190" s="372"/>
      <c r="H190" s="372"/>
      <c r="I190" s="373"/>
      <c r="J190" s="374" t="s">
        <v>1108</v>
      </c>
      <c r="K190" s="375"/>
      <c r="L190" s="375"/>
      <c r="M190" s="375"/>
      <c r="N190" s="375"/>
      <c r="O190" s="375"/>
      <c r="P190" s="375"/>
      <c r="Q190" s="375"/>
      <c r="R190" s="375"/>
      <c r="S190" s="375"/>
      <c r="T190" s="376"/>
      <c r="U190" s="284"/>
    </row>
    <row r="191" spans="2:21" s="3" customFormat="1" ht="88.9" customHeight="1" x14ac:dyDescent="0.2">
      <c r="B191" s="371" t="s">
        <v>772</v>
      </c>
      <c r="C191" s="373"/>
      <c r="D191" s="371" t="s">
        <v>508</v>
      </c>
      <c r="E191" s="373"/>
      <c r="F191" s="412" t="s">
        <v>563</v>
      </c>
      <c r="G191" s="413"/>
      <c r="H191" s="413"/>
      <c r="I191" s="414"/>
      <c r="J191" s="374" t="s">
        <v>1190</v>
      </c>
      <c r="K191" s="375"/>
      <c r="L191" s="375"/>
      <c r="M191" s="375"/>
      <c r="N191" s="375"/>
      <c r="O191" s="375"/>
      <c r="P191" s="375"/>
      <c r="Q191" s="375"/>
      <c r="R191" s="375"/>
      <c r="S191" s="375"/>
      <c r="T191" s="376"/>
      <c r="U191" s="284"/>
    </row>
    <row r="192" spans="2:21" s="3" customFormat="1" ht="57.6" customHeight="1" x14ac:dyDescent="0.2">
      <c r="B192" s="412"/>
      <c r="C192" s="414"/>
      <c r="D192" s="371"/>
      <c r="E192" s="373"/>
      <c r="F192" s="412" t="s">
        <v>773</v>
      </c>
      <c r="G192" s="413"/>
      <c r="H192" s="413"/>
      <c r="I192" s="414"/>
      <c r="J192" s="374" t="s">
        <v>1067</v>
      </c>
      <c r="K192" s="375"/>
      <c r="L192" s="375"/>
      <c r="M192" s="375"/>
      <c r="N192" s="375"/>
      <c r="O192" s="375"/>
      <c r="P192" s="375"/>
      <c r="Q192" s="375"/>
      <c r="R192" s="375"/>
      <c r="S192" s="375"/>
      <c r="T192" s="376"/>
      <c r="U192" s="284"/>
    </row>
    <row r="193" spans="2:21" s="3" customFormat="1" ht="46.9" customHeight="1" x14ac:dyDescent="0.2">
      <c r="B193" s="412"/>
      <c r="C193" s="414"/>
      <c r="D193" s="371"/>
      <c r="E193" s="373"/>
      <c r="F193" s="371" t="s">
        <v>494</v>
      </c>
      <c r="G193" s="372"/>
      <c r="H193" s="372"/>
      <c r="I193" s="373"/>
      <c r="J193" s="374" t="s">
        <v>792</v>
      </c>
      <c r="K193" s="375"/>
      <c r="L193" s="375"/>
      <c r="M193" s="375"/>
      <c r="N193" s="375"/>
      <c r="O193" s="375"/>
      <c r="P193" s="375"/>
      <c r="Q193" s="375"/>
      <c r="R193" s="375"/>
      <c r="S193" s="375"/>
      <c r="T193" s="376"/>
      <c r="U193" s="284"/>
    </row>
    <row r="194" spans="2:21" s="3" customFormat="1" ht="44.45" customHeight="1" x14ac:dyDescent="0.2">
      <c r="B194" s="371"/>
      <c r="C194" s="373"/>
      <c r="D194" s="371"/>
      <c r="E194" s="373"/>
      <c r="F194" s="371" t="s">
        <v>1157</v>
      </c>
      <c r="G194" s="372"/>
      <c r="H194" s="372"/>
      <c r="I194" s="373"/>
      <c r="J194" s="374" t="s">
        <v>1191</v>
      </c>
      <c r="K194" s="375"/>
      <c r="L194" s="375"/>
      <c r="M194" s="375"/>
      <c r="N194" s="375"/>
      <c r="O194" s="375"/>
      <c r="P194" s="375"/>
      <c r="Q194" s="375"/>
      <c r="R194" s="375"/>
      <c r="S194" s="375"/>
      <c r="T194" s="376"/>
      <c r="U194" s="284"/>
    </row>
    <row r="195" spans="2:21" s="3" customFormat="1" ht="41.65" customHeight="1" x14ac:dyDescent="0.2">
      <c r="B195" s="758" t="s">
        <v>85</v>
      </c>
      <c r="C195" s="760" t="s">
        <v>410</v>
      </c>
      <c r="D195" s="761"/>
      <c r="E195" s="761"/>
      <c r="F195" s="761"/>
      <c r="G195" s="761"/>
      <c r="H195" s="761"/>
      <c r="I195" s="761"/>
      <c r="J195" s="761"/>
      <c r="K195" s="761"/>
      <c r="L195" s="761"/>
      <c r="M195" s="761"/>
      <c r="N195" s="761"/>
      <c r="O195" s="761"/>
      <c r="P195" s="761"/>
      <c r="Q195" s="761"/>
      <c r="R195" s="761"/>
      <c r="S195" s="761"/>
      <c r="T195" s="762"/>
    </row>
    <row r="196" spans="2:21" s="3" customFormat="1" ht="22.5" customHeight="1" x14ac:dyDescent="0.2">
      <c r="B196" s="759"/>
      <c r="C196" s="473" t="s">
        <v>115</v>
      </c>
      <c r="D196" s="474"/>
      <c r="E196" s="474"/>
      <c r="F196" s="474"/>
      <c r="G196" s="474"/>
      <c r="H196" s="474"/>
      <c r="I196" s="474"/>
      <c r="J196" s="474"/>
      <c r="K196" s="474"/>
      <c r="L196" s="475"/>
      <c r="M196" s="473"/>
      <c r="N196" s="474"/>
      <c r="O196" s="474"/>
      <c r="P196" s="474"/>
      <c r="Q196" s="474"/>
      <c r="R196" s="474"/>
      <c r="S196" s="474"/>
      <c r="T196" s="475"/>
    </row>
    <row r="197" spans="2:21" s="3" customFormat="1" ht="22.5" customHeight="1" x14ac:dyDescent="0.2">
      <c r="B197" s="759"/>
      <c r="C197" s="370" t="s">
        <v>73</v>
      </c>
      <c r="D197" s="370"/>
      <c r="E197" s="370"/>
      <c r="F197" s="370" t="s">
        <v>349</v>
      </c>
      <c r="G197" s="370"/>
      <c r="H197" s="370" t="s">
        <v>63</v>
      </c>
      <c r="I197" s="370"/>
      <c r="J197" s="370" t="s">
        <v>86</v>
      </c>
      <c r="K197" s="370"/>
      <c r="L197" s="370"/>
      <c r="M197" s="482"/>
      <c r="N197" s="483"/>
      <c r="O197" s="483"/>
      <c r="P197" s="483"/>
      <c r="Q197" s="483"/>
      <c r="R197" s="483"/>
      <c r="S197" s="483"/>
      <c r="T197" s="484"/>
    </row>
    <row r="198" spans="2:21" s="3" customFormat="1" ht="22.5" customHeight="1" x14ac:dyDescent="0.2">
      <c r="B198" s="759"/>
      <c r="C198" s="427" t="s">
        <v>75</v>
      </c>
      <c r="D198" s="427"/>
      <c r="E198" s="427"/>
      <c r="F198" s="597">
        <f>+H201/100</f>
        <v>0.52210000000000001</v>
      </c>
      <c r="G198" s="597"/>
      <c r="H198" s="451">
        <v>0.64090000000000003</v>
      </c>
      <c r="I198" s="451"/>
      <c r="J198" s="450">
        <f>F198-H198</f>
        <v>-0.11880000000000002</v>
      </c>
      <c r="K198" s="450"/>
      <c r="L198" s="450"/>
      <c r="M198" s="549"/>
      <c r="N198" s="550"/>
      <c r="O198" s="550"/>
      <c r="P198" s="550"/>
      <c r="Q198" s="550"/>
      <c r="R198" s="550"/>
      <c r="S198" s="550"/>
      <c r="T198" s="551"/>
    </row>
    <row r="199" spans="2:21" s="3" customFormat="1" ht="22.5" customHeight="1" x14ac:dyDescent="0.2">
      <c r="B199" s="759"/>
      <c r="C199" s="61"/>
      <c r="D199" s="61"/>
      <c r="E199" s="61"/>
      <c r="F199" s="60"/>
      <c r="G199" s="60"/>
      <c r="H199" s="60"/>
      <c r="I199" s="60"/>
      <c r="J199" s="60"/>
      <c r="K199" s="60"/>
      <c r="L199" s="60"/>
      <c r="M199" s="549"/>
      <c r="N199" s="550"/>
      <c r="O199" s="550"/>
      <c r="P199" s="550"/>
      <c r="Q199" s="550"/>
      <c r="R199" s="550"/>
      <c r="S199" s="550"/>
      <c r="T199" s="551"/>
    </row>
    <row r="200" spans="2:21" s="3" customFormat="1" ht="27" customHeight="1" x14ac:dyDescent="0.2">
      <c r="B200" s="759"/>
      <c r="C200" s="370" t="s">
        <v>76</v>
      </c>
      <c r="D200" s="370"/>
      <c r="E200" s="403" t="s">
        <v>65</v>
      </c>
      <c r="F200" s="405"/>
      <c r="G200" s="63" t="s">
        <v>77</v>
      </c>
      <c r="H200" s="450" t="s">
        <v>78</v>
      </c>
      <c r="I200" s="450"/>
      <c r="J200" s="63" t="s">
        <v>79</v>
      </c>
      <c r="K200" s="450" t="s">
        <v>80</v>
      </c>
      <c r="L200" s="450"/>
      <c r="M200" s="549"/>
      <c r="N200" s="550"/>
      <c r="O200" s="550"/>
      <c r="P200" s="550"/>
      <c r="Q200" s="550"/>
      <c r="R200" s="550"/>
      <c r="S200" s="550"/>
      <c r="T200" s="551"/>
    </row>
    <row r="201" spans="2:21" s="3" customFormat="1" ht="30" customHeight="1" x14ac:dyDescent="0.2">
      <c r="B201" s="759"/>
      <c r="C201" s="566">
        <f>I138</f>
        <v>43044</v>
      </c>
      <c r="D201" s="566"/>
      <c r="E201" s="570">
        <f>J138</f>
        <v>44772</v>
      </c>
      <c r="F201" s="571"/>
      <c r="G201" s="17">
        <f>K138</f>
        <v>1728</v>
      </c>
      <c r="H201" s="476">
        <v>52.21</v>
      </c>
      <c r="I201" s="477"/>
      <c r="J201" s="477"/>
      <c r="K201" s="477"/>
      <c r="L201" s="478"/>
      <c r="M201" s="549"/>
      <c r="N201" s="550"/>
      <c r="O201" s="550"/>
      <c r="P201" s="550"/>
      <c r="Q201" s="550"/>
      <c r="R201" s="550"/>
      <c r="S201" s="550"/>
      <c r="T201" s="551"/>
    </row>
    <row r="202" spans="2:21" s="3" customFormat="1" ht="25.5" customHeight="1" x14ac:dyDescent="0.2">
      <c r="B202" s="759"/>
      <c r="C202" s="61"/>
      <c r="D202" s="62"/>
      <c r="E202" s="59"/>
      <c r="F202" s="17"/>
      <c r="G202" s="20"/>
      <c r="H202" s="20"/>
      <c r="I202" s="17"/>
      <c r="J202" s="19"/>
      <c r="K202" s="19"/>
      <c r="L202" s="60"/>
      <c r="M202" s="549"/>
      <c r="N202" s="550"/>
      <c r="O202" s="550"/>
      <c r="P202" s="550"/>
      <c r="Q202" s="550"/>
      <c r="R202" s="550"/>
      <c r="S202" s="550"/>
      <c r="T202" s="551"/>
    </row>
    <row r="203" spans="2:21" s="3" customFormat="1" ht="19.5" customHeight="1" x14ac:dyDescent="0.2">
      <c r="B203" s="759"/>
      <c r="C203" s="473" t="s">
        <v>81</v>
      </c>
      <c r="D203" s="474"/>
      <c r="E203" s="474"/>
      <c r="F203" s="474"/>
      <c r="G203" s="474"/>
      <c r="H203" s="474"/>
      <c r="I203" s="474"/>
      <c r="J203" s="474"/>
      <c r="K203" s="474"/>
      <c r="L203" s="475"/>
      <c r="M203" s="485"/>
      <c r="N203" s="486"/>
      <c r="O203" s="486"/>
      <c r="P203" s="486"/>
      <c r="Q203" s="486"/>
      <c r="R203" s="486"/>
      <c r="S203" s="486"/>
      <c r="T203" s="487"/>
    </row>
    <row r="204" spans="2:21" s="3" customFormat="1" ht="22.5" customHeight="1" x14ac:dyDescent="0.2">
      <c r="B204" s="759"/>
      <c r="C204" s="542" t="s">
        <v>82</v>
      </c>
      <c r="D204" s="543"/>
      <c r="E204" s="543"/>
      <c r="F204" s="544"/>
      <c r="G204" s="416" t="s">
        <v>495</v>
      </c>
      <c r="H204" s="416"/>
      <c r="I204" s="416"/>
      <c r="J204" s="416"/>
      <c r="K204" s="416" t="s">
        <v>83</v>
      </c>
      <c r="L204" s="416"/>
      <c r="M204" s="416"/>
      <c r="N204" s="416"/>
      <c r="O204" s="416"/>
      <c r="P204" s="416"/>
      <c r="Q204" s="416"/>
      <c r="R204" s="416"/>
      <c r="S204" s="416"/>
      <c r="T204" s="416"/>
    </row>
    <row r="205" spans="2:21" ht="35.25" customHeight="1" x14ac:dyDescent="0.2">
      <c r="B205" s="759"/>
      <c r="C205" s="430" t="s">
        <v>84</v>
      </c>
      <c r="D205" s="430"/>
      <c r="E205" s="542" t="s">
        <v>350</v>
      </c>
      <c r="F205" s="544"/>
      <c r="G205" s="416"/>
      <c r="H205" s="416"/>
      <c r="I205" s="416"/>
      <c r="J205" s="416"/>
      <c r="K205" s="416"/>
      <c r="L205" s="416"/>
      <c r="M205" s="416"/>
      <c r="N205" s="416"/>
      <c r="O205" s="416"/>
      <c r="P205" s="416"/>
      <c r="Q205" s="416"/>
      <c r="R205" s="416"/>
      <c r="S205" s="416"/>
      <c r="T205" s="416"/>
    </row>
    <row r="206" spans="2:21" ht="88.15" customHeight="1" x14ac:dyDescent="0.2">
      <c r="B206" s="759"/>
      <c r="C206" s="410" t="s">
        <v>556</v>
      </c>
      <c r="D206" s="411"/>
      <c r="E206" s="410"/>
      <c r="F206" s="411"/>
      <c r="G206" s="412" t="s">
        <v>528</v>
      </c>
      <c r="H206" s="413"/>
      <c r="I206" s="413"/>
      <c r="J206" s="414"/>
      <c r="K206" s="374" t="s">
        <v>1068</v>
      </c>
      <c r="L206" s="375"/>
      <c r="M206" s="375"/>
      <c r="N206" s="375"/>
      <c r="O206" s="375"/>
      <c r="P206" s="375"/>
      <c r="Q206" s="375"/>
      <c r="R206" s="375"/>
      <c r="S206" s="375"/>
      <c r="T206" s="376"/>
      <c r="U206" s="285"/>
    </row>
    <row r="207" spans="2:21" ht="86.45" customHeight="1" x14ac:dyDescent="0.2">
      <c r="B207" s="759"/>
      <c r="C207" s="410" t="s">
        <v>774</v>
      </c>
      <c r="D207" s="411"/>
      <c r="E207" s="410"/>
      <c r="F207" s="411"/>
      <c r="G207" s="412" t="s">
        <v>831</v>
      </c>
      <c r="H207" s="413"/>
      <c r="I207" s="413"/>
      <c r="J207" s="414"/>
      <c r="K207" s="374" t="s">
        <v>1194</v>
      </c>
      <c r="L207" s="375"/>
      <c r="M207" s="375"/>
      <c r="N207" s="375"/>
      <c r="O207" s="375"/>
      <c r="P207" s="375"/>
      <c r="Q207" s="375"/>
      <c r="R207" s="375"/>
      <c r="S207" s="375"/>
      <c r="T207" s="376"/>
      <c r="U207" s="285"/>
    </row>
    <row r="208" spans="2:21" ht="117" customHeight="1" x14ac:dyDescent="0.2">
      <c r="B208" s="759"/>
      <c r="C208" s="410" t="s">
        <v>557</v>
      </c>
      <c r="D208" s="411"/>
      <c r="E208" s="410"/>
      <c r="F208" s="411"/>
      <c r="G208" s="412" t="s">
        <v>1069</v>
      </c>
      <c r="H208" s="413"/>
      <c r="I208" s="413"/>
      <c r="J208" s="414"/>
      <c r="K208" s="374" t="s">
        <v>1195</v>
      </c>
      <c r="L208" s="375"/>
      <c r="M208" s="375"/>
      <c r="N208" s="375"/>
      <c r="O208" s="375"/>
      <c r="P208" s="375"/>
      <c r="Q208" s="375"/>
      <c r="R208" s="375"/>
      <c r="S208" s="375"/>
      <c r="T208" s="376"/>
      <c r="U208" s="285"/>
    </row>
    <row r="209" spans="2:21" ht="117.6" customHeight="1" x14ac:dyDescent="0.2">
      <c r="B209" s="759"/>
      <c r="C209" s="410" t="s">
        <v>775</v>
      </c>
      <c r="D209" s="411"/>
      <c r="E209" s="410" t="s">
        <v>776</v>
      </c>
      <c r="F209" s="411"/>
      <c r="G209" s="412" t="s">
        <v>820</v>
      </c>
      <c r="H209" s="413"/>
      <c r="I209" s="413"/>
      <c r="J209" s="414"/>
      <c r="K209" s="374" t="s">
        <v>1158</v>
      </c>
      <c r="L209" s="375"/>
      <c r="M209" s="375"/>
      <c r="N209" s="375"/>
      <c r="O209" s="375"/>
      <c r="P209" s="375"/>
      <c r="Q209" s="375"/>
      <c r="R209" s="375"/>
      <c r="S209" s="375"/>
      <c r="T209" s="748"/>
      <c r="U209" s="285"/>
    </row>
    <row r="210" spans="2:21" ht="159.6" customHeight="1" x14ac:dyDescent="0.2">
      <c r="B210" s="759"/>
      <c r="C210" s="410" t="s">
        <v>742</v>
      </c>
      <c r="D210" s="411"/>
      <c r="E210" s="410"/>
      <c r="F210" s="411"/>
      <c r="G210" s="412" t="s">
        <v>1070</v>
      </c>
      <c r="H210" s="413"/>
      <c r="I210" s="413"/>
      <c r="J210" s="414"/>
      <c r="K210" s="374" t="s">
        <v>1196</v>
      </c>
      <c r="L210" s="375"/>
      <c r="M210" s="375"/>
      <c r="N210" s="375"/>
      <c r="O210" s="375"/>
      <c r="P210" s="375"/>
      <c r="Q210" s="375"/>
      <c r="R210" s="375"/>
      <c r="S210" s="375"/>
      <c r="T210" s="376"/>
      <c r="U210" s="285"/>
    </row>
    <row r="211" spans="2:21" s="3" customFormat="1" ht="94.15" customHeight="1" x14ac:dyDescent="0.2">
      <c r="B211" s="759"/>
      <c r="C211" s="410" t="s">
        <v>1090</v>
      </c>
      <c r="D211" s="411"/>
      <c r="E211" s="410"/>
      <c r="F211" s="411"/>
      <c r="G211" s="412" t="s">
        <v>1071</v>
      </c>
      <c r="H211" s="413"/>
      <c r="I211" s="413"/>
      <c r="J211" s="414"/>
      <c r="K211" s="374" t="s">
        <v>1197</v>
      </c>
      <c r="L211" s="375"/>
      <c r="M211" s="375"/>
      <c r="N211" s="375"/>
      <c r="O211" s="375"/>
      <c r="P211" s="375"/>
      <c r="Q211" s="375"/>
      <c r="R211" s="375"/>
      <c r="S211" s="375"/>
      <c r="T211" s="376"/>
      <c r="U211" s="284"/>
    </row>
    <row r="212" spans="2:21" s="3" customFormat="1" ht="69" customHeight="1" x14ac:dyDescent="0.2">
      <c r="B212" s="759"/>
      <c r="C212" s="410" t="s">
        <v>821</v>
      </c>
      <c r="D212" s="411"/>
      <c r="E212" s="410"/>
      <c r="F212" s="411"/>
      <c r="G212" s="412" t="s">
        <v>1109</v>
      </c>
      <c r="H212" s="413"/>
      <c r="I212" s="413"/>
      <c r="J212" s="414"/>
      <c r="K212" s="374" t="s">
        <v>1159</v>
      </c>
      <c r="L212" s="375"/>
      <c r="M212" s="375"/>
      <c r="N212" s="375"/>
      <c r="O212" s="375"/>
      <c r="P212" s="375"/>
      <c r="Q212" s="375"/>
      <c r="R212" s="375"/>
      <c r="S212" s="375"/>
      <c r="T212" s="376"/>
      <c r="U212" s="284"/>
    </row>
    <row r="213" spans="2:21" s="3" customFormat="1" ht="67.900000000000006" customHeight="1" x14ac:dyDescent="0.2">
      <c r="B213" s="759"/>
      <c r="C213" s="410" t="s">
        <v>804</v>
      </c>
      <c r="D213" s="411"/>
      <c r="E213" s="410" t="s">
        <v>822</v>
      </c>
      <c r="F213" s="411"/>
      <c r="G213" s="412" t="s">
        <v>805</v>
      </c>
      <c r="H213" s="413"/>
      <c r="I213" s="413"/>
      <c r="J213" s="414"/>
      <c r="K213" s="374" t="s">
        <v>1072</v>
      </c>
      <c r="L213" s="375"/>
      <c r="M213" s="375"/>
      <c r="N213" s="375"/>
      <c r="O213" s="375"/>
      <c r="P213" s="375"/>
      <c r="Q213" s="375"/>
      <c r="R213" s="375"/>
      <c r="S213" s="375"/>
      <c r="T213" s="376"/>
      <c r="U213" s="284"/>
    </row>
    <row r="214" spans="2:21" s="3" customFormat="1" ht="255" customHeight="1" x14ac:dyDescent="0.2">
      <c r="B214" s="759"/>
      <c r="C214" s="410" t="s">
        <v>617</v>
      </c>
      <c r="D214" s="411"/>
      <c r="E214" s="410" t="s">
        <v>780</v>
      </c>
      <c r="F214" s="411"/>
      <c r="G214" s="412" t="s">
        <v>1073</v>
      </c>
      <c r="H214" s="413"/>
      <c r="I214" s="413"/>
      <c r="J214" s="414"/>
      <c r="K214" s="374" t="s">
        <v>1198</v>
      </c>
      <c r="L214" s="375"/>
      <c r="M214" s="375"/>
      <c r="N214" s="375"/>
      <c r="O214" s="375"/>
      <c r="P214" s="375"/>
      <c r="Q214" s="375"/>
      <c r="R214" s="375"/>
      <c r="S214" s="375"/>
      <c r="T214" s="376"/>
      <c r="U214" s="284"/>
    </row>
    <row r="215" spans="2:21" s="3" customFormat="1" ht="109.15" customHeight="1" x14ac:dyDescent="0.2">
      <c r="B215" s="759"/>
      <c r="C215" s="410" t="s">
        <v>777</v>
      </c>
      <c r="D215" s="411"/>
      <c r="E215" s="410"/>
      <c r="F215" s="411"/>
      <c r="G215" s="412" t="s">
        <v>778</v>
      </c>
      <c r="H215" s="413"/>
      <c r="I215" s="413"/>
      <c r="J215" s="414"/>
      <c r="K215" s="427" t="s">
        <v>1160</v>
      </c>
      <c r="L215" s="427"/>
      <c r="M215" s="427"/>
      <c r="N215" s="427"/>
      <c r="O215" s="427"/>
      <c r="P215" s="427"/>
      <c r="Q215" s="427"/>
      <c r="R215" s="427"/>
      <c r="S215" s="427"/>
      <c r="T215" s="745"/>
      <c r="U215" s="284"/>
    </row>
    <row r="216" spans="2:21" s="3" customFormat="1" ht="100.9" customHeight="1" x14ac:dyDescent="0.2">
      <c r="B216" s="759"/>
      <c r="C216" s="410" t="s">
        <v>532</v>
      </c>
      <c r="D216" s="411"/>
      <c r="E216" s="410"/>
      <c r="F216" s="411"/>
      <c r="G216" s="412" t="s">
        <v>764</v>
      </c>
      <c r="H216" s="413"/>
      <c r="I216" s="413"/>
      <c r="J216" s="414"/>
      <c r="K216" s="374" t="s">
        <v>1161</v>
      </c>
      <c r="L216" s="375"/>
      <c r="M216" s="375"/>
      <c r="N216" s="375"/>
      <c r="O216" s="375"/>
      <c r="P216" s="375"/>
      <c r="Q216" s="375"/>
      <c r="R216" s="375"/>
      <c r="S216" s="375"/>
      <c r="T216" s="376"/>
      <c r="U216" s="284"/>
    </row>
    <row r="217" spans="2:21" s="3" customFormat="1" ht="211.15" customHeight="1" x14ac:dyDescent="0.2">
      <c r="B217" s="98"/>
      <c r="C217" s="410" t="s">
        <v>509</v>
      </c>
      <c r="D217" s="411"/>
      <c r="E217" s="410" t="s">
        <v>814</v>
      </c>
      <c r="F217" s="411"/>
      <c r="G217" s="412" t="s">
        <v>1074</v>
      </c>
      <c r="H217" s="413"/>
      <c r="I217" s="413"/>
      <c r="J217" s="414"/>
      <c r="K217" s="374" t="s">
        <v>1199</v>
      </c>
      <c r="L217" s="375"/>
      <c r="M217" s="375"/>
      <c r="N217" s="375"/>
      <c r="O217" s="375"/>
      <c r="P217" s="375"/>
      <c r="Q217" s="375"/>
      <c r="R217" s="375"/>
      <c r="S217" s="375"/>
      <c r="T217" s="376"/>
      <c r="U217" s="284"/>
    </row>
    <row r="218" spans="2:21" s="3" customFormat="1" ht="81.599999999999994" customHeight="1" x14ac:dyDescent="0.2">
      <c r="B218" s="98"/>
      <c r="C218" s="410" t="s">
        <v>496</v>
      </c>
      <c r="D218" s="411"/>
      <c r="E218" s="410"/>
      <c r="F218" s="411"/>
      <c r="G218" s="492" t="s">
        <v>779</v>
      </c>
      <c r="H218" s="492"/>
      <c r="I218" s="492"/>
      <c r="J218" s="492"/>
      <c r="K218" s="374" t="s">
        <v>1200</v>
      </c>
      <c r="L218" s="375"/>
      <c r="M218" s="375"/>
      <c r="N218" s="375"/>
      <c r="O218" s="375"/>
      <c r="P218" s="375"/>
      <c r="Q218" s="375"/>
      <c r="R218" s="375"/>
      <c r="S218" s="375"/>
      <c r="T218" s="376"/>
      <c r="U218" s="284"/>
    </row>
    <row r="219" spans="2:21" s="3" customFormat="1" ht="46.9" customHeight="1" x14ac:dyDescent="0.2">
      <c r="B219" s="98"/>
      <c r="C219" s="410" t="s">
        <v>515</v>
      </c>
      <c r="D219" s="411"/>
      <c r="E219" s="410"/>
      <c r="F219" s="411"/>
      <c r="G219" s="492" t="s">
        <v>784</v>
      </c>
      <c r="H219" s="492"/>
      <c r="I219" s="492"/>
      <c r="J219" s="492"/>
      <c r="K219" s="491" t="s">
        <v>1075</v>
      </c>
      <c r="L219" s="491"/>
      <c r="M219" s="491"/>
      <c r="N219" s="491"/>
      <c r="O219" s="491"/>
      <c r="P219" s="491"/>
      <c r="Q219" s="491"/>
      <c r="R219" s="491"/>
      <c r="S219" s="491"/>
      <c r="T219" s="491"/>
      <c r="U219" s="284"/>
    </row>
    <row r="220" spans="2:21" s="3" customFormat="1" ht="57.6" customHeight="1" x14ac:dyDescent="0.2">
      <c r="B220" s="113"/>
      <c r="C220" s="410" t="s">
        <v>743</v>
      </c>
      <c r="D220" s="411"/>
      <c r="E220" s="410"/>
      <c r="F220" s="411"/>
      <c r="G220" s="492" t="s">
        <v>744</v>
      </c>
      <c r="H220" s="492"/>
      <c r="I220" s="492"/>
      <c r="J220" s="492"/>
      <c r="K220" s="374" t="s">
        <v>1076</v>
      </c>
      <c r="L220" s="375"/>
      <c r="M220" s="375"/>
      <c r="N220" s="375"/>
      <c r="O220" s="375"/>
      <c r="P220" s="375"/>
      <c r="Q220" s="375"/>
      <c r="R220" s="375"/>
      <c r="S220" s="375"/>
      <c r="T220" s="376"/>
      <c r="U220" s="284"/>
    </row>
    <row r="221" spans="2:21" s="3" customFormat="1" ht="114" customHeight="1" x14ac:dyDescent="0.2">
      <c r="B221" s="113"/>
      <c r="C221" s="410" t="s">
        <v>745</v>
      </c>
      <c r="D221" s="411"/>
      <c r="E221" s="410"/>
      <c r="F221" s="411"/>
      <c r="G221" s="492" t="s">
        <v>781</v>
      </c>
      <c r="H221" s="492"/>
      <c r="I221" s="492"/>
      <c r="J221" s="492"/>
      <c r="K221" s="374" t="s">
        <v>1201</v>
      </c>
      <c r="L221" s="375"/>
      <c r="M221" s="375"/>
      <c r="N221" s="375"/>
      <c r="O221" s="375"/>
      <c r="P221" s="375"/>
      <c r="Q221" s="375"/>
      <c r="R221" s="375"/>
      <c r="S221" s="375"/>
      <c r="T221" s="376"/>
      <c r="U221" s="284"/>
    </row>
    <row r="222" spans="2:21" s="3" customFormat="1" ht="113.45" customHeight="1" x14ac:dyDescent="0.2">
      <c r="B222" s="114"/>
      <c r="C222" s="410" t="s">
        <v>815</v>
      </c>
      <c r="D222" s="411"/>
      <c r="E222" s="410"/>
      <c r="F222" s="411"/>
      <c r="G222" s="492" t="s">
        <v>1077</v>
      </c>
      <c r="H222" s="492"/>
      <c r="I222" s="492"/>
      <c r="J222" s="492"/>
      <c r="K222" s="374" t="s">
        <v>1202</v>
      </c>
      <c r="L222" s="375"/>
      <c r="M222" s="375"/>
      <c r="N222" s="375"/>
      <c r="O222" s="375"/>
      <c r="P222" s="375"/>
      <c r="Q222" s="375"/>
      <c r="R222" s="375"/>
      <c r="S222" s="375"/>
      <c r="T222" s="376"/>
      <c r="U222" s="284"/>
    </row>
    <row r="223" spans="2:21" s="3" customFormat="1" ht="71.45" customHeight="1" x14ac:dyDescent="0.2">
      <c r="B223" s="114"/>
      <c r="C223" s="410" t="s">
        <v>606</v>
      </c>
      <c r="D223" s="411"/>
      <c r="E223" s="410"/>
      <c r="F223" s="411"/>
      <c r="G223" s="412" t="s">
        <v>607</v>
      </c>
      <c r="H223" s="413"/>
      <c r="I223" s="413"/>
      <c r="J223" s="414"/>
      <c r="K223" s="374" t="s">
        <v>1207</v>
      </c>
      <c r="L223" s="375"/>
      <c r="M223" s="375"/>
      <c r="N223" s="375"/>
      <c r="O223" s="375"/>
      <c r="P223" s="375"/>
      <c r="Q223" s="375"/>
      <c r="R223" s="375"/>
      <c r="S223" s="375"/>
      <c r="T223" s="376"/>
      <c r="U223" s="284"/>
    </row>
    <row r="224" spans="2:21" s="3" customFormat="1" ht="86.45" customHeight="1" x14ac:dyDescent="0.2">
      <c r="B224" s="115"/>
      <c r="C224" s="410" t="s">
        <v>1078</v>
      </c>
      <c r="D224" s="411"/>
      <c r="E224" s="410"/>
      <c r="F224" s="411"/>
      <c r="G224" s="412" t="s">
        <v>1079</v>
      </c>
      <c r="H224" s="413"/>
      <c r="I224" s="413"/>
      <c r="J224" s="414"/>
      <c r="K224" s="427" t="s">
        <v>1203</v>
      </c>
      <c r="L224" s="427"/>
      <c r="M224" s="427"/>
      <c r="N224" s="427"/>
      <c r="O224" s="427"/>
      <c r="P224" s="427"/>
      <c r="Q224" s="427"/>
      <c r="R224" s="427"/>
      <c r="S224" s="427"/>
      <c r="T224" s="745"/>
      <c r="U224" s="284"/>
    </row>
    <row r="225" spans="2:22" s="3" customFormat="1" ht="109.15" customHeight="1" x14ac:dyDescent="0.2">
      <c r="B225" s="115"/>
      <c r="C225" s="410" t="s">
        <v>746</v>
      </c>
      <c r="D225" s="411"/>
      <c r="E225" s="410"/>
      <c r="F225" s="411"/>
      <c r="G225" s="412" t="s">
        <v>747</v>
      </c>
      <c r="H225" s="413"/>
      <c r="I225" s="413"/>
      <c r="J225" s="414"/>
      <c r="K225" s="427" t="s">
        <v>1091</v>
      </c>
      <c r="L225" s="427"/>
      <c r="M225" s="427"/>
      <c r="N225" s="427"/>
      <c r="O225" s="427"/>
      <c r="P225" s="427"/>
      <c r="Q225" s="427"/>
      <c r="R225" s="427"/>
      <c r="S225" s="427"/>
      <c r="T225" s="745"/>
      <c r="U225" s="284"/>
    </row>
    <row r="226" spans="2:22" s="3" customFormat="1" ht="43.9" customHeight="1" x14ac:dyDescent="0.2">
      <c r="B226" s="115"/>
      <c r="C226" s="410" t="s">
        <v>748</v>
      </c>
      <c r="D226" s="411"/>
      <c r="E226" s="410"/>
      <c r="F226" s="411"/>
      <c r="G226" s="412" t="s">
        <v>749</v>
      </c>
      <c r="H226" s="413"/>
      <c r="I226" s="413"/>
      <c r="J226" s="414"/>
      <c r="K226" s="749" t="s">
        <v>823</v>
      </c>
      <c r="L226" s="375"/>
      <c r="M226" s="375"/>
      <c r="N226" s="375"/>
      <c r="O226" s="375"/>
      <c r="P226" s="375"/>
      <c r="Q226" s="375"/>
      <c r="R226" s="375"/>
      <c r="S226" s="375"/>
      <c r="T226" s="376"/>
      <c r="U226" s="284"/>
    </row>
    <row r="227" spans="2:22" s="3" customFormat="1" ht="128.44999999999999" customHeight="1" x14ac:dyDescent="0.2">
      <c r="B227" s="114"/>
      <c r="C227" s="410" t="s">
        <v>750</v>
      </c>
      <c r="D227" s="411"/>
      <c r="E227" s="410"/>
      <c r="F227" s="411"/>
      <c r="G227" s="412" t="s">
        <v>903</v>
      </c>
      <c r="H227" s="413"/>
      <c r="I227" s="413"/>
      <c r="J227" s="414"/>
      <c r="K227" s="427" t="s">
        <v>1204</v>
      </c>
      <c r="L227" s="427"/>
      <c r="M227" s="427"/>
      <c r="N227" s="427"/>
      <c r="O227" s="427"/>
      <c r="P227" s="427"/>
      <c r="Q227" s="427"/>
      <c r="R227" s="427"/>
      <c r="S227" s="427"/>
      <c r="T227" s="745"/>
      <c r="U227" s="284"/>
    </row>
    <row r="228" spans="2:22" s="3" customFormat="1" ht="70.150000000000006" customHeight="1" x14ac:dyDescent="0.2">
      <c r="B228" s="125"/>
      <c r="C228" s="410" t="s">
        <v>751</v>
      </c>
      <c r="D228" s="411"/>
      <c r="E228" s="410"/>
      <c r="F228" s="411"/>
      <c r="G228" s="412" t="s">
        <v>752</v>
      </c>
      <c r="H228" s="413"/>
      <c r="I228" s="413"/>
      <c r="J228" s="414"/>
      <c r="K228" s="374" t="s">
        <v>1080</v>
      </c>
      <c r="L228" s="375"/>
      <c r="M228" s="375"/>
      <c r="N228" s="375"/>
      <c r="O228" s="375"/>
      <c r="P228" s="375"/>
      <c r="Q228" s="375"/>
      <c r="R228" s="375"/>
      <c r="S228" s="375"/>
      <c r="T228" s="376"/>
      <c r="U228" s="284"/>
    </row>
    <row r="229" spans="2:22" s="3" customFormat="1" ht="70.150000000000006" customHeight="1" x14ac:dyDescent="0.2">
      <c r="B229" s="125"/>
      <c r="C229" s="410" t="s">
        <v>753</v>
      </c>
      <c r="D229" s="411"/>
      <c r="E229" s="410" t="s">
        <v>754</v>
      </c>
      <c r="F229" s="411"/>
      <c r="G229" s="412" t="s">
        <v>755</v>
      </c>
      <c r="H229" s="413"/>
      <c r="I229" s="413"/>
      <c r="J229" s="414"/>
      <c r="K229" s="374" t="s">
        <v>1081</v>
      </c>
      <c r="L229" s="375"/>
      <c r="M229" s="375"/>
      <c r="N229" s="375"/>
      <c r="O229" s="375"/>
      <c r="P229" s="375"/>
      <c r="Q229" s="375"/>
      <c r="R229" s="375"/>
      <c r="S229" s="375"/>
      <c r="T229" s="376"/>
      <c r="U229" s="284"/>
    </row>
    <row r="230" spans="2:22" s="3" customFormat="1" ht="241.15" customHeight="1" x14ac:dyDescent="0.2">
      <c r="B230" s="126"/>
      <c r="C230" s="410" t="s">
        <v>756</v>
      </c>
      <c r="D230" s="411"/>
      <c r="E230" s="410" t="s">
        <v>832</v>
      </c>
      <c r="F230" s="411"/>
      <c r="G230" s="412" t="s">
        <v>816</v>
      </c>
      <c r="H230" s="413"/>
      <c r="I230" s="413"/>
      <c r="J230" s="414"/>
      <c r="K230" s="374" t="s">
        <v>1205</v>
      </c>
      <c r="L230" s="375"/>
      <c r="M230" s="375"/>
      <c r="N230" s="375"/>
      <c r="O230" s="375"/>
      <c r="P230" s="375"/>
      <c r="Q230" s="375"/>
      <c r="R230" s="375"/>
      <c r="S230" s="375"/>
      <c r="T230" s="376"/>
      <c r="U230" s="284"/>
    </row>
    <row r="231" spans="2:22" s="3" customFormat="1" ht="87" customHeight="1" x14ac:dyDescent="0.2">
      <c r="B231" s="136"/>
      <c r="C231" s="410" t="s">
        <v>1082</v>
      </c>
      <c r="D231" s="411"/>
      <c r="E231" s="410"/>
      <c r="F231" s="411"/>
      <c r="G231" s="412" t="s">
        <v>1083</v>
      </c>
      <c r="H231" s="413"/>
      <c r="I231" s="413"/>
      <c r="J231" s="414"/>
      <c r="K231" s="374" t="s">
        <v>1206</v>
      </c>
      <c r="L231" s="375"/>
      <c r="M231" s="375"/>
      <c r="N231" s="375"/>
      <c r="O231" s="375"/>
      <c r="P231" s="375"/>
      <c r="Q231" s="375"/>
      <c r="R231" s="375"/>
      <c r="S231" s="375"/>
      <c r="T231" s="376"/>
      <c r="U231" s="284"/>
    </row>
    <row r="232" spans="2:22" s="3" customFormat="1" ht="37.9" customHeight="1" x14ac:dyDescent="0.2">
      <c r="B232" s="298"/>
      <c r="C232" s="410" t="s">
        <v>757</v>
      </c>
      <c r="D232" s="411"/>
      <c r="E232" s="410"/>
      <c r="F232" s="411"/>
      <c r="G232" s="412" t="s">
        <v>758</v>
      </c>
      <c r="H232" s="413"/>
      <c r="I232" s="413"/>
      <c r="J232" s="414"/>
      <c r="K232" s="374" t="s">
        <v>824</v>
      </c>
      <c r="L232" s="375"/>
      <c r="M232" s="375"/>
      <c r="N232" s="375"/>
      <c r="O232" s="375"/>
      <c r="P232" s="375"/>
      <c r="Q232" s="375"/>
      <c r="R232" s="375"/>
      <c r="S232" s="375"/>
      <c r="T232" s="376"/>
      <c r="U232" s="284"/>
    </row>
    <row r="233" spans="2:22" s="3" customFormat="1" ht="37.9" customHeight="1" x14ac:dyDescent="0.2">
      <c r="B233" s="298"/>
      <c r="C233" s="410"/>
      <c r="D233" s="411"/>
      <c r="E233" s="410"/>
      <c r="F233" s="411"/>
      <c r="G233" s="412" t="s">
        <v>773</v>
      </c>
      <c r="H233" s="413"/>
      <c r="I233" s="413"/>
      <c r="J233" s="414"/>
      <c r="K233" s="374" t="s">
        <v>1162</v>
      </c>
      <c r="L233" s="375"/>
      <c r="M233" s="375"/>
      <c r="N233" s="375"/>
      <c r="O233" s="375"/>
      <c r="P233" s="375"/>
      <c r="Q233" s="375"/>
      <c r="R233" s="375"/>
      <c r="S233" s="375"/>
      <c r="T233" s="376"/>
      <c r="U233" s="284"/>
    </row>
    <row r="234" spans="2:22" s="3" customFormat="1" ht="37.9" customHeight="1" x14ac:dyDescent="0.2">
      <c r="B234" s="340"/>
      <c r="C234" s="410"/>
      <c r="D234" s="411"/>
      <c r="E234" s="410"/>
      <c r="F234" s="411"/>
      <c r="G234" s="371" t="s">
        <v>494</v>
      </c>
      <c r="H234" s="372"/>
      <c r="I234" s="372"/>
      <c r="J234" s="373"/>
      <c r="K234" s="374" t="s">
        <v>792</v>
      </c>
      <c r="L234" s="375"/>
      <c r="M234" s="375"/>
      <c r="N234" s="375"/>
      <c r="O234" s="375"/>
      <c r="P234" s="375"/>
      <c r="Q234" s="375"/>
      <c r="R234" s="375"/>
      <c r="S234" s="375"/>
      <c r="T234" s="376"/>
      <c r="U234" s="284"/>
    </row>
    <row r="235" spans="2:22" s="3" customFormat="1" ht="43.15" customHeight="1" x14ac:dyDescent="0.2">
      <c r="B235" s="114"/>
      <c r="C235" s="410"/>
      <c r="D235" s="411"/>
      <c r="E235" s="410"/>
      <c r="F235" s="411"/>
      <c r="G235" s="371" t="s">
        <v>1157</v>
      </c>
      <c r="H235" s="372"/>
      <c r="I235" s="372"/>
      <c r="J235" s="373"/>
      <c r="K235" s="374" t="s">
        <v>1191</v>
      </c>
      <c r="L235" s="375"/>
      <c r="M235" s="375"/>
      <c r="N235" s="375"/>
      <c r="O235" s="375"/>
      <c r="P235" s="375"/>
      <c r="Q235" s="375"/>
      <c r="R235" s="375"/>
      <c r="S235" s="375"/>
      <c r="T235" s="376"/>
      <c r="U235" s="284"/>
    </row>
    <row r="236" spans="2:22" s="22" customFormat="1" x14ac:dyDescent="0.2">
      <c r="B236" s="742"/>
      <c r="C236" s="743"/>
      <c r="D236" s="743"/>
      <c r="E236" s="743"/>
      <c r="F236" s="743"/>
      <c r="G236" s="743"/>
      <c r="H236" s="743"/>
      <c r="I236" s="743"/>
      <c r="J236" s="743"/>
      <c r="K236" s="743"/>
      <c r="L236" s="743"/>
      <c r="M236" s="743"/>
      <c r="N236" s="743"/>
      <c r="O236" s="743"/>
      <c r="P236" s="743"/>
      <c r="Q236" s="743"/>
      <c r="R236" s="743"/>
      <c r="S236" s="743"/>
      <c r="T236" s="744"/>
    </row>
    <row r="237" spans="2:22" s="22" customFormat="1" ht="30.4" customHeight="1" x14ac:dyDescent="0.2">
      <c r="B237" s="547" t="s">
        <v>87</v>
      </c>
      <c r="C237" s="554" t="s">
        <v>406</v>
      </c>
      <c r="D237" s="555"/>
      <c r="E237" s="555"/>
      <c r="F237" s="555"/>
      <c r="G237" s="555"/>
      <c r="H237" s="555"/>
      <c r="I237" s="555"/>
      <c r="J237" s="555"/>
      <c r="K237" s="555"/>
      <c r="L237" s="555"/>
      <c r="M237" s="555"/>
      <c r="N237" s="555"/>
      <c r="O237" s="555"/>
      <c r="P237" s="555"/>
      <c r="Q237" s="555"/>
      <c r="R237" s="555"/>
      <c r="S237" s="555"/>
      <c r="T237" s="556"/>
    </row>
    <row r="238" spans="2:22" s="3" customFormat="1" ht="14.1" customHeight="1" x14ac:dyDescent="0.2">
      <c r="B238" s="548"/>
      <c r="C238" s="473" t="s">
        <v>115</v>
      </c>
      <c r="D238" s="474"/>
      <c r="E238" s="474"/>
      <c r="F238" s="474"/>
      <c r="G238" s="474"/>
      <c r="H238" s="474"/>
      <c r="I238" s="474"/>
      <c r="J238" s="474"/>
      <c r="K238" s="474"/>
      <c r="L238" s="475"/>
      <c r="M238" s="455"/>
      <c r="N238" s="456"/>
      <c r="O238" s="456"/>
      <c r="P238" s="456"/>
      <c r="Q238" s="456"/>
      <c r="R238" s="456"/>
      <c r="S238" s="456"/>
      <c r="T238" s="457"/>
    </row>
    <row r="239" spans="2:22" s="3" customFormat="1" ht="15" customHeight="1" x14ac:dyDescent="0.2">
      <c r="B239" s="548"/>
      <c r="C239" s="370" t="s">
        <v>73</v>
      </c>
      <c r="D239" s="370"/>
      <c r="E239" s="370"/>
      <c r="F239" s="370" t="s">
        <v>349</v>
      </c>
      <c r="G239" s="370"/>
      <c r="H239" s="370" t="s">
        <v>63</v>
      </c>
      <c r="I239" s="370"/>
      <c r="J239" s="370" t="s">
        <v>74</v>
      </c>
      <c r="K239" s="370"/>
      <c r="L239" s="370"/>
      <c r="M239" s="458"/>
      <c r="N239" s="459"/>
      <c r="O239" s="459"/>
      <c r="P239" s="459"/>
      <c r="Q239" s="459"/>
      <c r="R239" s="459"/>
      <c r="S239" s="459"/>
      <c r="T239" s="460"/>
    </row>
    <row r="240" spans="2:22" s="3" customFormat="1" ht="21.75" customHeight="1" x14ac:dyDescent="0.2">
      <c r="B240" s="548"/>
      <c r="C240" s="393" t="s">
        <v>75</v>
      </c>
      <c r="D240" s="394"/>
      <c r="E240" s="395"/>
      <c r="F240" s="576">
        <v>1</v>
      </c>
      <c r="G240" s="578"/>
      <c r="H240" s="576">
        <v>1</v>
      </c>
      <c r="I240" s="578"/>
      <c r="J240" s="576">
        <f>F240-H240</f>
        <v>0</v>
      </c>
      <c r="K240" s="577"/>
      <c r="L240" s="578"/>
      <c r="M240" s="458"/>
      <c r="N240" s="459"/>
      <c r="O240" s="459"/>
      <c r="P240" s="459"/>
      <c r="Q240" s="459"/>
      <c r="R240" s="459"/>
      <c r="S240" s="459"/>
      <c r="T240" s="460"/>
      <c r="V240" s="73"/>
    </row>
    <row r="241" spans="2:22" s="3" customFormat="1" ht="22.5" customHeight="1" x14ac:dyDescent="0.2">
      <c r="B241" s="548"/>
      <c r="C241" s="61"/>
      <c r="D241" s="61"/>
      <c r="E241" s="61"/>
      <c r="F241" s="60"/>
      <c r="G241" s="60"/>
      <c r="H241" s="60"/>
      <c r="I241" s="60"/>
      <c r="J241" s="60"/>
      <c r="K241" s="60"/>
      <c r="L241" s="60"/>
      <c r="M241" s="458"/>
      <c r="N241" s="459"/>
      <c r="O241" s="459"/>
      <c r="P241" s="459"/>
      <c r="Q241" s="459"/>
      <c r="R241" s="459"/>
      <c r="S241" s="459"/>
      <c r="T241" s="460"/>
    </row>
    <row r="242" spans="2:22" s="3" customFormat="1" ht="37.9" customHeight="1" x14ac:dyDescent="0.2">
      <c r="B242" s="548"/>
      <c r="C242" s="403" t="s">
        <v>76</v>
      </c>
      <c r="D242" s="405"/>
      <c r="E242" s="403" t="s">
        <v>65</v>
      </c>
      <c r="F242" s="405"/>
      <c r="G242" s="63" t="s">
        <v>77</v>
      </c>
      <c r="H242" s="558" t="s">
        <v>78</v>
      </c>
      <c r="I242" s="560"/>
      <c r="J242" s="63" t="s">
        <v>79</v>
      </c>
      <c r="K242" s="558" t="s">
        <v>80</v>
      </c>
      <c r="L242" s="560"/>
      <c r="M242" s="458"/>
      <c r="N242" s="459"/>
      <c r="O242" s="459"/>
      <c r="P242" s="459"/>
      <c r="Q242" s="459"/>
      <c r="R242" s="459"/>
      <c r="S242" s="459"/>
      <c r="T242" s="460"/>
    </row>
    <row r="243" spans="2:22" s="3" customFormat="1" ht="22.5" customHeight="1" x14ac:dyDescent="0.2">
      <c r="B243" s="548"/>
      <c r="C243" s="570">
        <v>42689</v>
      </c>
      <c r="D243" s="571"/>
      <c r="E243" s="570">
        <v>42840</v>
      </c>
      <c r="F243" s="571"/>
      <c r="G243" s="17">
        <f>+K139</f>
        <v>151</v>
      </c>
      <c r="H243" s="746">
        <f>100/G243</f>
        <v>0.66225165562913912</v>
      </c>
      <c r="I243" s="747"/>
      <c r="J243" s="17">
        <v>20</v>
      </c>
      <c r="K243" s="585">
        <v>100</v>
      </c>
      <c r="L243" s="586"/>
      <c r="M243" s="458"/>
      <c r="N243" s="459"/>
      <c r="O243" s="459"/>
      <c r="P243" s="459"/>
      <c r="Q243" s="459"/>
      <c r="R243" s="459"/>
      <c r="S243" s="459"/>
      <c r="T243" s="460"/>
    </row>
    <row r="244" spans="2:22" s="3" customFormat="1" ht="15.75" customHeight="1" x14ac:dyDescent="0.2">
      <c r="B244" s="548"/>
      <c r="C244" s="61"/>
      <c r="D244" s="62"/>
      <c r="E244" s="59"/>
      <c r="F244" s="17"/>
      <c r="G244" s="20"/>
      <c r="H244" s="20"/>
      <c r="I244" s="17"/>
      <c r="J244" s="19"/>
      <c r="K244" s="19"/>
      <c r="L244" s="60"/>
      <c r="M244" s="458"/>
      <c r="N244" s="459"/>
      <c r="O244" s="459"/>
      <c r="P244" s="459"/>
      <c r="Q244" s="459"/>
      <c r="R244" s="459"/>
      <c r="S244" s="459"/>
      <c r="T244" s="460"/>
    </row>
    <row r="245" spans="2:22" s="3" customFormat="1" ht="29.25" customHeight="1" x14ac:dyDescent="0.2">
      <c r="B245" s="548"/>
      <c r="C245" s="473" t="s">
        <v>81</v>
      </c>
      <c r="D245" s="474"/>
      <c r="E245" s="474"/>
      <c r="F245" s="474"/>
      <c r="G245" s="474"/>
      <c r="H245" s="474"/>
      <c r="I245" s="474"/>
      <c r="J245" s="474"/>
      <c r="K245" s="474"/>
      <c r="L245" s="475"/>
      <c r="M245" s="458"/>
      <c r="N245" s="459"/>
      <c r="O245" s="459"/>
      <c r="P245" s="459"/>
      <c r="Q245" s="459"/>
      <c r="R245" s="459"/>
      <c r="S245" s="459"/>
      <c r="T245" s="460"/>
      <c r="V245" s="23"/>
    </row>
    <row r="246" spans="2:22" s="3" customFormat="1" ht="40.5" customHeight="1" x14ac:dyDescent="0.2">
      <c r="B246" s="548"/>
      <c r="C246" s="565" t="s">
        <v>88</v>
      </c>
      <c r="D246" s="565"/>
      <c r="E246" s="565"/>
      <c r="F246" s="71">
        <v>25</v>
      </c>
      <c r="G246" s="427" t="s">
        <v>89</v>
      </c>
      <c r="H246" s="427"/>
      <c r="I246" s="21">
        <v>15</v>
      </c>
      <c r="J246" s="427" t="s">
        <v>90</v>
      </c>
      <c r="K246" s="427"/>
      <c r="L246" s="59">
        <v>10</v>
      </c>
      <c r="M246" s="461"/>
      <c r="N246" s="462"/>
      <c r="O246" s="462"/>
      <c r="P246" s="462"/>
      <c r="Q246" s="462"/>
      <c r="R246" s="462"/>
      <c r="S246" s="462"/>
      <c r="T246" s="463"/>
    </row>
    <row r="247" spans="2:22" s="3" customFormat="1" ht="27" customHeight="1" x14ac:dyDescent="0.2">
      <c r="B247" s="548"/>
      <c r="C247" s="587" t="s">
        <v>91</v>
      </c>
      <c r="D247" s="588"/>
      <c r="E247" s="588"/>
      <c r="F247" s="588"/>
      <c r="G247" s="588"/>
      <c r="H247" s="588"/>
      <c r="I247" s="588"/>
      <c r="J247" s="588"/>
      <c r="K247" s="588"/>
      <c r="L247" s="588"/>
      <c r="M247" s="588"/>
      <c r="N247" s="588"/>
      <c r="O247" s="588"/>
      <c r="P247" s="588"/>
      <c r="Q247" s="588"/>
      <c r="R247" s="588"/>
      <c r="S247" s="588"/>
      <c r="T247" s="589"/>
    </row>
    <row r="248" spans="2:22" s="3" customFormat="1" ht="22.5" customHeight="1" x14ac:dyDescent="0.2">
      <c r="B248" s="548"/>
      <c r="C248" s="400" t="s">
        <v>82</v>
      </c>
      <c r="D248" s="401"/>
      <c r="E248" s="401"/>
      <c r="F248" s="402"/>
      <c r="G248" s="552" t="s">
        <v>92</v>
      </c>
      <c r="H248" s="552"/>
      <c r="I248" s="552"/>
      <c r="J248" s="370" t="s">
        <v>93</v>
      </c>
      <c r="K248" s="370"/>
      <c r="L248" s="370"/>
      <c r="M248" s="455" t="s">
        <v>83</v>
      </c>
      <c r="N248" s="456"/>
      <c r="O248" s="456"/>
      <c r="P248" s="456"/>
      <c r="Q248" s="456"/>
      <c r="R248" s="456"/>
      <c r="S248" s="456"/>
      <c r="T248" s="457"/>
    </row>
    <row r="249" spans="2:22" s="3" customFormat="1" ht="32.25" customHeight="1" x14ac:dyDescent="0.2">
      <c r="B249" s="548"/>
      <c r="C249" s="552" t="s">
        <v>84</v>
      </c>
      <c r="D249" s="552"/>
      <c r="E249" s="400" t="s">
        <v>350</v>
      </c>
      <c r="F249" s="402"/>
      <c r="G249" s="552"/>
      <c r="H249" s="552"/>
      <c r="I249" s="552"/>
      <c r="J249" s="370"/>
      <c r="K249" s="370"/>
      <c r="L249" s="370"/>
      <c r="M249" s="461"/>
      <c r="N249" s="462"/>
      <c r="O249" s="462"/>
      <c r="P249" s="462"/>
      <c r="Q249" s="462"/>
      <c r="R249" s="462"/>
      <c r="S249" s="462"/>
      <c r="T249" s="463"/>
    </row>
    <row r="250" spans="2:22" s="3" customFormat="1" ht="31.5" customHeight="1" x14ac:dyDescent="0.2">
      <c r="B250" s="548"/>
      <c r="C250" s="557" t="s">
        <v>407</v>
      </c>
      <c r="D250" s="557"/>
      <c r="E250" s="557" t="s">
        <v>408</v>
      </c>
      <c r="F250" s="557"/>
      <c r="G250" s="423" t="s">
        <v>409</v>
      </c>
      <c r="H250" s="423"/>
      <c r="I250" s="423"/>
      <c r="J250" s="553">
        <v>1</v>
      </c>
      <c r="K250" s="553"/>
      <c r="L250" s="553"/>
      <c r="M250" s="590" t="s">
        <v>411</v>
      </c>
      <c r="N250" s="590"/>
      <c r="O250" s="590"/>
      <c r="P250" s="590"/>
      <c r="Q250" s="590"/>
      <c r="R250" s="590"/>
      <c r="S250" s="590"/>
      <c r="T250" s="590"/>
    </row>
    <row r="251" spans="2:22" s="3" customFormat="1" ht="15" customHeight="1" x14ac:dyDescent="0.2">
      <c r="B251" s="403"/>
      <c r="C251" s="404"/>
      <c r="D251" s="404"/>
      <c r="E251" s="404"/>
      <c r="F251" s="404"/>
      <c r="G251" s="404"/>
      <c r="H251" s="404"/>
      <c r="I251" s="404"/>
      <c r="J251" s="404"/>
      <c r="K251" s="404"/>
      <c r="L251" s="404"/>
      <c r="M251" s="404"/>
      <c r="N251" s="404"/>
      <c r="O251" s="404"/>
      <c r="P251" s="404"/>
      <c r="Q251" s="404"/>
      <c r="R251" s="404"/>
      <c r="S251" s="404"/>
      <c r="T251" s="405"/>
    </row>
    <row r="252" spans="2:22" s="3" customFormat="1" ht="27.4" customHeight="1" x14ac:dyDescent="0.2">
      <c r="B252" s="554" t="s">
        <v>70</v>
      </c>
      <c r="C252" s="555"/>
      <c r="D252" s="555"/>
      <c r="E252" s="555"/>
      <c r="F252" s="555"/>
      <c r="G252" s="555"/>
      <c r="H252" s="555"/>
      <c r="I252" s="555"/>
      <c r="J252" s="555"/>
      <c r="K252" s="555"/>
      <c r="L252" s="555"/>
      <c r="M252" s="555"/>
      <c r="N252" s="555"/>
      <c r="O252" s="555"/>
      <c r="P252" s="555"/>
      <c r="Q252" s="555"/>
      <c r="R252" s="555"/>
      <c r="S252" s="555"/>
      <c r="T252" s="556"/>
    </row>
    <row r="253" spans="2:22" s="3" customFormat="1" ht="22.5" customHeight="1" x14ac:dyDescent="0.2">
      <c r="B253" s="473" t="s">
        <v>115</v>
      </c>
      <c r="C253" s="474"/>
      <c r="D253" s="474"/>
      <c r="E253" s="474"/>
      <c r="F253" s="474"/>
      <c r="G253" s="474"/>
      <c r="H253" s="474"/>
      <c r="I253" s="474"/>
      <c r="J253" s="474"/>
      <c r="K253" s="475"/>
      <c r="L253" s="403"/>
      <c r="M253" s="404"/>
      <c r="N253" s="404"/>
      <c r="O253" s="404"/>
      <c r="P253" s="404"/>
      <c r="Q253" s="404"/>
      <c r="R253" s="404"/>
      <c r="S253" s="404"/>
      <c r="T253" s="405"/>
    </row>
    <row r="254" spans="2:22" s="3" customFormat="1" ht="22.5" customHeight="1" x14ac:dyDescent="0.2">
      <c r="B254" s="370" t="s">
        <v>73</v>
      </c>
      <c r="C254" s="370"/>
      <c r="D254" s="370"/>
      <c r="E254" s="403" t="s">
        <v>349</v>
      </c>
      <c r="F254" s="405"/>
      <c r="G254" s="370" t="s">
        <v>63</v>
      </c>
      <c r="H254" s="370"/>
      <c r="I254" s="370" t="s">
        <v>86</v>
      </c>
      <c r="J254" s="370"/>
      <c r="K254" s="370"/>
      <c r="L254" s="482"/>
      <c r="M254" s="483"/>
      <c r="N254" s="483"/>
      <c r="O254" s="483"/>
      <c r="P254" s="483"/>
      <c r="Q254" s="483"/>
      <c r="R254" s="483"/>
      <c r="S254" s="483"/>
      <c r="T254" s="484"/>
    </row>
    <row r="255" spans="2:22" s="3" customFormat="1" ht="22.5" customHeight="1" x14ac:dyDescent="0.2">
      <c r="B255" s="427" t="s">
        <v>75</v>
      </c>
      <c r="C255" s="427"/>
      <c r="D255" s="427"/>
      <c r="E255" s="428">
        <f>+G258/100</f>
        <v>0.78209999999999991</v>
      </c>
      <c r="F255" s="429"/>
      <c r="G255" s="451">
        <v>0.84489999999999998</v>
      </c>
      <c r="H255" s="451"/>
      <c r="I255" s="450">
        <f>+E255-G255</f>
        <v>-6.2800000000000078E-2</v>
      </c>
      <c r="J255" s="450"/>
      <c r="K255" s="450"/>
      <c r="L255" s="549"/>
      <c r="M255" s="550"/>
      <c r="N255" s="550"/>
      <c r="O255" s="550"/>
      <c r="P255" s="550"/>
      <c r="Q255" s="550"/>
      <c r="R255" s="550"/>
      <c r="S255" s="550"/>
      <c r="T255" s="551"/>
    </row>
    <row r="256" spans="2:22" s="3" customFormat="1" ht="22.5" customHeight="1" x14ac:dyDescent="0.2">
      <c r="B256" s="447"/>
      <c r="C256" s="448"/>
      <c r="D256" s="448"/>
      <c r="E256" s="448"/>
      <c r="F256" s="448"/>
      <c r="G256" s="448"/>
      <c r="H256" s="448"/>
      <c r="I256" s="448"/>
      <c r="J256" s="448"/>
      <c r="K256" s="449"/>
      <c r="L256" s="549"/>
      <c r="M256" s="550"/>
      <c r="N256" s="550"/>
      <c r="O256" s="550"/>
      <c r="P256" s="550"/>
      <c r="Q256" s="550"/>
      <c r="R256" s="550"/>
      <c r="S256" s="550"/>
      <c r="T256" s="551"/>
    </row>
    <row r="257" spans="2:21" s="3" customFormat="1" ht="34.9" customHeight="1" x14ac:dyDescent="0.2">
      <c r="B257" s="370" t="s">
        <v>76</v>
      </c>
      <c r="C257" s="370"/>
      <c r="D257" s="370" t="s">
        <v>65</v>
      </c>
      <c r="E257" s="370"/>
      <c r="F257" s="63" t="s">
        <v>77</v>
      </c>
      <c r="G257" s="558" t="s">
        <v>80</v>
      </c>
      <c r="H257" s="559"/>
      <c r="I257" s="559"/>
      <c r="J257" s="559"/>
      <c r="K257" s="560"/>
      <c r="L257" s="549"/>
      <c r="M257" s="550"/>
      <c r="N257" s="550"/>
      <c r="O257" s="550"/>
      <c r="P257" s="550"/>
      <c r="Q257" s="550"/>
      <c r="R257" s="550"/>
      <c r="S257" s="550"/>
      <c r="T257" s="551"/>
    </row>
    <row r="258" spans="2:21" s="3" customFormat="1" ht="30" customHeight="1" x14ac:dyDescent="0.2">
      <c r="B258" s="566">
        <f>I140</f>
        <v>42684</v>
      </c>
      <c r="C258" s="423"/>
      <c r="D258" s="566">
        <f>J140</f>
        <v>44923</v>
      </c>
      <c r="E258" s="423"/>
      <c r="F258" s="17">
        <f>K140</f>
        <v>2239</v>
      </c>
      <c r="G258" s="476">
        <v>78.209999999999994</v>
      </c>
      <c r="H258" s="477"/>
      <c r="I258" s="477"/>
      <c r="J258" s="477"/>
      <c r="K258" s="478"/>
      <c r="L258" s="549"/>
      <c r="M258" s="550"/>
      <c r="N258" s="550"/>
      <c r="O258" s="550"/>
      <c r="P258" s="550"/>
      <c r="Q258" s="550"/>
      <c r="R258" s="550"/>
      <c r="S258" s="550"/>
      <c r="T258" s="551"/>
    </row>
    <row r="259" spans="2:21" s="3" customFormat="1" ht="25.5" customHeight="1" x14ac:dyDescent="0.2">
      <c r="B259" s="447"/>
      <c r="C259" s="448"/>
      <c r="D259" s="448"/>
      <c r="E259" s="448"/>
      <c r="F259" s="448"/>
      <c r="G259" s="448"/>
      <c r="H259" s="448"/>
      <c r="I259" s="448"/>
      <c r="J259" s="448"/>
      <c r="K259" s="449"/>
      <c r="L259" s="549"/>
      <c r="M259" s="550"/>
      <c r="N259" s="550"/>
      <c r="O259" s="550"/>
      <c r="P259" s="550"/>
      <c r="Q259" s="550"/>
      <c r="R259" s="550"/>
      <c r="S259" s="550"/>
      <c r="T259" s="551"/>
    </row>
    <row r="260" spans="2:21" s="3" customFormat="1" ht="24" customHeight="1" x14ac:dyDescent="0.2">
      <c r="B260" s="473" t="s">
        <v>81</v>
      </c>
      <c r="C260" s="474"/>
      <c r="D260" s="474"/>
      <c r="E260" s="474"/>
      <c r="F260" s="474"/>
      <c r="G260" s="474"/>
      <c r="H260" s="474"/>
      <c r="I260" s="474"/>
      <c r="J260" s="474"/>
      <c r="K260" s="475"/>
      <c r="L260" s="485"/>
      <c r="M260" s="486"/>
      <c r="N260" s="486"/>
      <c r="O260" s="486"/>
      <c r="P260" s="486"/>
      <c r="Q260" s="486"/>
      <c r="R260" s="486"/>
      <c r="S260" s="486"/>
      <c r="T260" s="487"/>
    </row>
    <row r="261" spans="2:21" s="3" customFormat="1" ht="37.5" customHeight="1" x14ac:dyDescent="0.2">
      <c r="B261" s="573" t="s">
        <v>94</v>
      </c>
      <c r="C261" s="574"/>
      <c r="D261" s="574"/>
      <c r="E261" s="574"/>
      <c r="F261" s="575"/>
      <c r="G261" s="415" t="s">
        <v>95</v>
      </c>
      <c r="H261" s="415"/>
      <c r="I261" s="572" t="s">
        <v>96</v>
      </c>
      <c r="J261" s="572"/>
      <c r="K261" s="64" t="s">
        <v>287</v>
      </c>
      <c r="L261" s="573" t="s">
        <v>97</v>
      </c>
      <c r="M261" s="574"/>
      <c r="N261" s="574"/>
      <c r="O261" s="574"/>
      <c r="P261" s="574"/>
      <c r="Q261" s="574"/>
      <c r="R261" s="574"/>
      <c r="S261" s="574"/>
      <c r="T261" s="575"/>
    </row>
    <row r="262" spans="2:21" s="3" customFormat="1" ht="33" customHeight="1" x14ac:dyDescent="0.25">
      <c r="B262" s="579" t="s">
        <v>98</v>
      </c>
      <c r="C262" s="580"/>
      <c r="D262" s="580"/>
      <c r="E262" s="580"/>
      <c r="F262" s="581"/>
      <c r="G262" s="370" t="s">
        <v>99</v>
      </c>
      <c r="H262" s="370"/>
      <c r="I262" s="598" t="s">
        <v>99</v>
      </c>
      <c r="J262" s="598"/>
      <c r="K262" s="24"/>
      <c r="L262" s="582"/>
      <c r="M262" s="583"/>
      <c r="N262" s="583"/>
      <c r="O262" s="583"/>
      <c r="P262" s="583"/>
      <c r="Q262" s="583"/>
      <c r="R262" s="583"/>
      <c r="S262" s="583"/>
      <c r="T262" s="584"/>
    </row>
    <row r="263" spans="2:21" s="3" customFormat="1" ht="28.15" customHeight="1" x14ac:dyDescent="0.2">
      <c r="B263" s="430" t="s">
        <v>82</v>
      </c>
      <c r="C263" s="430"/>
      <c r="D263" s="430"/>
      <c r="E263" s="430"/>
      <c r="F263" s="430" t="s">
        <v>45</v>
      </c>
      <c r="G263" s="430"/>
      <c r="H263" s="430"/>
      <c r="I263" s="430"/>
      <c r="J263" s="591" t="s">
        <v>83</v>
      </c>
      <c r="K263" s="592"/>
      <c r="L263" s="592"/>
      <c r="M263" s="592"/>
      <c r="N263" s="592"/>
      <c r="O263" s="592"/>
      <c r="P263" s="592"/>
      <c r="Q263" s="592"/>
      <c r="R263" s="592"/>
      <c r="S263" s="592"/>
      <c r="T263" s="593"/>
    </row>
    <row r="264" spans="2:21" s="3" customFormat="1" ht="28.15" customHeight="1" x14ac:dyDescent="0.2">
      <c r="B264" s="430" t="s">
        <v>84</v>
      </c>
      <c r="C264" s="430"/>
      <c r="D264" s="430" t="s">
        <v>350</v>
      </c>
      <c r="E264" s="430"/>
      <c r="F264" s="430"/>
      <c r="G264" s="430"/>
      <c r="H264" s="430"/>
      <c r="I264" s="430"/>
      <c r="J264" s="594"/>
      <c r="K264" s="595"/>
      <c r="L264" s="595"/>
      <c r="M264" s="595"/>
      <c r="N264" s="595"/>
      <c r="O264" s="595"/>
      <c r="P264" s="595"/>
      <c r="Q264" s="595"/>
      <c r="R264" s="595"/>
      <c r="S264" s="595"/>
      <c r="T264" s="596"/>
    </row>
    <row r="265" spans="2:21" s="3" customFormat="1" ht="145.15" customHeight="1" x14ac:dyDescent="0.2">
      <c r="B265" s="371" t="s">
        <v>529</v>
      </c>
      <c r="C265" s="373"/>
      <c r="D265" s="371" t="s">
        <v>530</v>
      </c>
      <c r="E265" s="373"/>
      <c r="F265" s="412" t="s">
        <v>806</v>
      </c>
      <c r="G265" s="413"/>
      <c r="H265" s="413"/>
      <c r="I265" s="414"/>
      <c r="J265" s="374" t="s">
        <v>1208</v>
      </c>
      <c r="K265" s="375"/>
      <c r="L265" s="375"/>
      <c r="M265" s="375"/>
      <c r="N265" s="375"/>
      <c r="O265" s="375"/>
      <c r="P265" s="375"/>
      <c r="Q265" s="375"/>
      <c r="R265" s="375"/>
      <c r="S265" s="375"/>
      <c r="T265" s="376"/>
      <c r="U265" s="284"/>
    </row>
    <row r="266" spans="2:21" s="3" customFormat="1" ht="67.150000000000006" customHeight="1" x14ac:dyDescent="0.2">
      <c r="B266" s="371" t="s">
        <v>891</v>
      </c>
      <c r="C266" s="373"/>
      <c r="D266" s="371" t="s">
        <v>892</v>
      </c>
      <c r="E266" s="373"/>
      <c r="F266" s="412" t="s">
        <v>893</v>
      </c>
      <c r="G266" s="413"/>
      <c r="H266" s="413"/>
      <c r="I266" s="414"/>
      <c r="J266" s="374" t="s">
        <v>1209</v>
      </c>
      <c r="K266" s="375"/>
      <c r="L266" s="375"/>
      <c r="M266" s="375"/>
      <c r="N266" s="375"/>
      <c r="O266" s="375"/>
      <c r="P266" s="375"/>
      <c r="Q266" s="375"/>
      <c r="R266" s="375"/>
      <c r="S266" s="375"/>
      <c r="T266" s="376"/>
      <c r="U266" s="284"/>
    </row>
    <row r="267" spans="2:21" s="3" customFormat="1" ht="39" customHeight="1" x14ac:dyDescent="0.2">
      <c r="B267" s="371" t="s">
        <v>498</v>
      </c>
      <c r="C267" s="373"/>
      <c r="D267" s="371" t="s">
        <v>499</v>
      </c>
      <c r="E267" s="373"/>
      <c r="F267" s="371" t="s">
        <v>555</v>
      </c>
      <c r="G267" s="372"/>
      <c r="H267" s="372"/>
      <c r="I267" s="373"/>
      <c r="J267" s="374" t="s">
        <v>527</v>
      </c>
      <c r="K267" s="375"/>
      <c r="L267" s="375"/>
      <c r="M267" s="375"/>
      <c r="N267" s="375"/>
      <c r="O267" s="375"/>
      <c r="P267" s="375"/>
      <c r="Q267" s="375"/>
      <c r="R267" s="375"/>
      <c r="S267" s="375"/>
      <c r="T267" s="376"/>
      <c r="U267" s="284"/>
    </row>
    <row r="268" spans="2:21" s="3" customFormat="1" ht="84" customHeight="1" x14ac:dyDescent="0.2">
      <c r="B268" s="371" t="s">
        <v>561</v>
      </c>
      <c r="C268" s="373"/>
      <c r="D268" s="371"/>
      <c r="E268" s="373"/>
      <c r="F268" s="371" t="s">
        <v>500</v>
      </c>
      <c r="G268" s="372"/>
      <c r="H268" s="372"/>
      <c r="I268" s="373"/>
      <c r="J268" s="374" t="s">
        <v>904</v>
      </c>
      <c r="K268" s="375"/>
      <c r="L268" s="375"/>
      <c r="M268" s="375"/>
      <c r="N268" s="375"/>
      <c r="O268" s="375"/>
      <c r="P268" s="375"/>
      <c r="Q268" s="375"/>
      <c r="R268" s="375"/>
      <c r="S268" s="375"/>
      <c r="T268" s="376"/>
      <c r="U268" s="284"/>
    </row>
    <row r="269" spans="2:21" s="3" customFormat="1" ht="15" customHeight="1" x14ac:dyDescent="0.2">
      <c r="B269" s="403"/>
      <c r="C269" s="404"/>
      <c r="D269" s="404"/>
      <c r="E269" s="404"/>
      <c r="F269" s="404"/>
      <c r="G269" s="404"/>
      <c r="H269" s="404"/>
      <c r="I269" s="404"/>
      <c r="J269" s="404"/>
      <c r="K269" s="404"/>
      <c r="L269" s="404"/>
      <c r="M269" s="404"/>
      <c r="N269" s="404"/>
      <c r="O269" s="404"/>
      <c r="P269" s="404"/>
      <c r="Q269" s="404"/>
      <c r="R269" s="404"/>
      <c r="S269" s="404"/>
      <c r="T269" s="405"/>
    </row>
    <row r="270" spans="2:21" s="3" customFormat="1" ht="22.5" customHeight="1" x14ac:dyDescent="0.2">
      <c r="B270" s="562" t="s">
        <v>100</v>
      </c>
      <c r="C270" s="563"/>
      <c r="D270" s="563"/>
      <c r="E270" s="563"/>
      <c r="F270" s="563"/>
      <c r="G270" s="563"/>
      <c r="H270" s="563"/>
      <c r="I270" s="563"/>
      <c r="J270" s="563"/>
      <c r="K270" s="563"/>
      <c r="L270" s="563"/>
      <c r="M270" s="563"/>
      <c r="N270" s="563"/>
      <c r="O270" s="563"/>
      <c r="P270" s="563"/>
      <c r="Q270" s="563"/>
      <c r="R270" s="563"/>
      <c r="S270" s="563"/>
      <c r="T270" s="564"/>
    </row>
    <row r="271" spans="2:21" s="3" customFormat="1" ht="30.4" customHeight="1" x14ac:dyDescent="0.2">
      <c r="B271" s="547" t="s">
        <v>85</v>
      </c>
      <c r="C271" s="567" t="s">
        <v>497</v>
      </c>
      <c r="D271" s="568"/>
      <c r="E271" s="568"/>
      <c r="F271" s="568"/>
      <c r="G271" s="568"/>
      <c r="H271" s="568"/>
      <c r="I271" s="568"/>
      <c r="J271" s="568"/>
      <c r="K271" s="568"/>
      <c r="L271" s="568"/>
      <c r="M271" s="568"/>
      <c r="N271" s="568"/>
      <c r="O271" s="568"/>
      <c r="P271" s="568"/>
      <c r="Q271" s="568"/>
      <c r="R271" s="568"/>
      <c r="S271" s="568"/>
      <c r="T271" s="569"/>
    </row>
    <row r="272" spans="2:21" s="3" customFormat="1" ht="22.5" customHeight="1" x14ac:dyDescent="0.2">
      <c r="B272" s="548"/>
      <c r="C272" s="473" t="s">
        <v>115</v>
      </c>
      <c r="D272" s="474"/>
      <c r="E272" s="474"/>
      <c r="F272" s="474"/>
      <c r="G272" s="474"/>
      <c r="H272" s="474"/>
      <c r="I272" s="474"/>
      <c r="J272" s="474"/>
      <c r="K272" s="474"/>
      <c r="L272" s="475"/>
      <c r="M272" s="473"/>
      <c r="N272" s="474"/>
      <c r="O272" s="474"/>
      <c r="P272" s="474"/>
      <c r="Q272" s="474"/>
      <c r="R272" s="474"/>
      <c r="S272" s="474"/>
      <c r="T272" s="475"/>
    </row>
    <row r="273" spans="2:39" s="3" customFormat="1" ht="22.5" customHeight="1" x14ac:dyDescent="0.2">
      <c r="B273" s="548"/>
      <c r="C273" s="370" t="s">
        <v>73</v>
      </c>
      <c r="D273" s="370"/>
      <c r="E273" s="370"/>
      <c r="F273" s="370" t="s">
        <v>349</v>
      </c>
      <c r="G273" s="370"/>
      <c r="H273" s="370" t="s">
        <v>63</v>
      </c>
      <c r="I273" s="370"/>
      <c r="J273" s="370" t="s">
        <v>86</v>
      </c>
      <c r="K273" s="370"/>
      <c r="L273" s="370"/>
      <c r="M273" s="482"/>
      <c r="N273" s="483"/>
      <c r="O273" s="483"/>
      <c r="P273" s="483"/>
      <c r="Q273" s="483"/>
      <c r="R273" s="483"/>
      <c r="S273" s="483"/>
      <c r="T273" s="484"/>
    </row>
    <row r="274" spans="2:39" s="3" customFormat="1" ht="22.15" customHeight="1" x14ac:dyDescent="0.2">
      <c r="B274" s="548"/>
      <c r="C274" s="403" t="s">
        <v>73</v>
      </c>
      <c r="D274" s="404"/>
      <c r="E274" s="405"/>
      <c r="F274" s="403" t="s">
        <v>349</v>
      </c>
      <c r="G274" s="405"/>
      <c r="H274" s="403" t="s">
        <v>63</v>
      </c>
      <c r="I274" s="405"/>
      <c r="J274" s="403" t="s">
        <v>86</v>
      </c>
      <c r="K274" s="404"/>
      <c r="L274" s="405"/>
      <c r="M274" s="549"/>
      <c r="N274" s="550"/>
      <c r="O274" s="550"/>
      <c r="P274" s="550"/>
      <c r="Q274" s="550"/>
      <c r="R274" s="550"/>
      <c r="S274" s="550"/>
      <c r="T274" s="551"/>
      <c r="V274" s="46"/>
      <c r="W274" s="46"/>
      <c r="X274" s="46"/>
      <c r="Y274" s="46"/>
      <c r="Z274" s="46"/>
      <c r="AA274" s="46"/>
      <c r="AB274" s="46"/>
      <c r="AC274" s="46"/>
      <c r="AD274" s="46"/>
      <c r="AE274" s="46"/>
      <c r="AF274" s="46"/>
      <c r="AG274" s="46"/>
      <c r="AH274" s="46"/>
      <c r="AI274" s="46"/>
      <c r="AJ274" s="46"/>
      <c r="AK274" s="46"/>
      <c r="AL274" s="46"/>
      <c r="AM274" s="46"/>
    </row>
    <row r="275" spans="2:39" s="3" customFormat="1" ht="14.25" x14ac:dyDescent="0.2">
      <c r="B275" s="548"/>
      <c r="C275" s="427" t="s">
        <v>75</v>
      </c>
      <c r="D275" s="427"/>
      <c r="E275" s="427"/>
      <c r="F275" s="561">
        <f>+H278</f>
        <v>1</v>
      </c>
      <c r="G275" s="561"/>
      <c r="H275" s="561">
        <v>1</v>
      </c>
      <c r="I275" s="561"/>
      <c r="J275" s="561">
        <f>+F275</f>
        <v>1</v>
      </c>
      <c r="K275" s="561"/>
      <c r="L275" s="561"/>
      <c r="M275" s="549"/>
      <c r="N275" s="550"/>
      <c r="O275" s="550"/>
      <c r="P275" s="550"/>
      <c r="Q275" s="550"/>
      <c r="R275" s="550"/>
      <c r="S275" s="550"/>
      <c r="T275" s="551"/>
      <c r="V275" s="46"/>
      <c r="W275" s="46"/>
      <c r="X275" s="46"/>
      <c r="Y275" s="46"/>
      <c r="Z275" s="46"/>
      <c r="AA275" s="46"/>
      <c r="AB275" s="46"/>
      <c r="AC275" s="46"/>
      <c r="AD275" s="46"/>
      <c r="AE275" s="46"/>
      <c r="AF275" s="46"/>
      <c r="AG275" s="46"/>
      <c r="AH275" s="46"/>
      <c r="AI275" s="46"/>
      <c r="AJ275" s="46"/>
      <c r="AK275" s="46"/>
      <c r="AL275" s="46"/>
      <c r="AM275" s="46"/>
    </row>
    <row r="276" spans="2:39" s="3" customFormat="1" ht="14.25" customHeight="1" x14ac:dyDescent="0.2">
      <c r="B276" s="548"/>
      <c r="C276" s="91"/>
      <c r="D276" s="91"/>
      <c r="E276" s="91"/>
      <c r="F276" s="90"/>
      <c r="G276" s="90"/>
      <c r="H276" s="90"/>
      <c r="I276" s="90"/>
      <c r="J276" s="90"/>
      <c r="K276" s="90"/>
      <c r="L276" s="90"/>
      <c r="M276" s="549"/>
      <c r="N276" s="550"/>
      <c r="O276" s="550"/>
      <c r="P276" s="550"/>
      <c r="Q276" s="550"/>
      <c r="R276" s="550"/>
      <c r="S276" s="550"/>
      <c r="T276" s="551"/>
    </row>
    <row r="277" spans="2:39" ht="30" x14ac:dyDescent="0.2">
      <c r="B277" s="548"/>
      <c r="C277" s="370" t="s">
        <v>76</v>
      </c>
      <c r="D277" s="370"/>
      <c r="E277" s="403" t="s">
        <v>65</v>
      </c>
      <c r="F277" s="405"/>
      <c r="G277" s="89" t="s">
        <v>77</v>
      </c>
      <c r="H277" s="558" t="s">
        <v>80</v>
      </c>
      <c r="I277" s="559"/>
      <c r="J277" s="559"/>
      <c r="K277" s="559"/>
      <c r="L277" s="560"/>
      <c r="M277" s="549"/>
      <c r="N277" s="550"/>
      <c r="O277" s="550"/>
      <c r="P277" s="550"/>
      <c r="Q277" s="550"/>
      <c r="R277" s="550"/>
      <c r="S277" s="550"/>
      <c r="T277" s="551"/>
    </row>
    <row r="278" spans="2:39" ht="27.75" customHeight="1" x14ac:dyDescent="0.2">
      <c r="B278" s="548"/>
      <c r="C278" s="566">
        <f>I142</f>
        <v>42684</v>
      </c>
      <c r="D278" s="566"/>
      <c r="E278" s="570">
        <f>J142</f>
        <v>43895</v>
      </c>
      <c r="F278" s="571"/>
      <c r="G278" s="17">
        <f>+K142</f>
        <v>0</v>
      </c>
      <c r="H278" s="646">
        <v>1</v>
      </c>
      <c r="I278" s="647"/>
      <c r="J278" s="647"/>
      <c r="K278" s="647"/>
      <c r="L278" s="648"/>
      <c r="M278" s="549"/>
      <c r="N278" s="550"/>
      <c r="O278" s="550"/>
      <c r="P278" s="550"/>
      <c r="Q278" s="550"/>
      <c r="R278" s="550"/>
      <c r="S278" s="550"/>
      <c r="T278" s="551"/>
    </row>
    <row r="279" spans="2:39" ht="14.1" customHeight="1" x14ac:dyDescent="0.2">
      <c r="B279" s="548"/>
      <c r="C279" s="403" t="s">
        <v>81</v>
      </c>
      <c r="D279" s="404"/>
      <c r="E279" s="404"/>
      <c r="F279" s="404"/>
      <c r="G279" s="404"/>
      <c r="H279" s="404"/>
      <c r="I279" s="404"/>
      <c r="J279" s="404"/>
      <c r="K279" s="404"/>
      <c r="L279" s="405"/>
      <c r="M279" s="485"/>
      <c r="N279" s="486"/>
      <c r="O279" s="486"/>
      <c r="P279" s="486"/>
      <c r="Q279" s="486"/>
      <c r="R279" s="486"/>
      <c r="S279" s="486"/>
      <c r="T279" s="487"/>
    </row>
    <row r="280" spans="2:39" s="3" customFormat="1" ht="15" customHeight="1" x14ac:dyDescent="0.2">
      <c r="B280" s="548"/>
      <c r="C280" s="403" t="s">
        <v>94</v>
      </c>
      <c r="D280" s="404"/>
      <c r="E280" s="404"/>
      <c r="F280" s="404"/>
      <c r="G280" s="405"/>
      <c r="H280" s="370" t="s">
        <v>101</v>
      </c>
      <c r="I280" s="370"/>
      <c r="J280" s="370" t="s">
        <v>96</v>
      </c>
      <c r="K280" s="370"/>
      <c r="L280" s="88" t="s">
        <v>287</v>
      </c>
      <c r="M280" s="573" t="s">
        <v>97</v>
      </c>
      <c r="N280" s="574"/>
      <c r="O280" s="574"/>
      <c r="P280" s="574"/>
      <c r="Q280" s="574"/>
      <c r="R280" s="574"/>
      <c r="S280" s="574"/>
      <c r="T280" s="575"/>
    </row>
    <row r="281" spans="2:39" ht="15" x14ac:dyDescent="0.2">
      <c r="B281" s="548"/>
      <c r="C281" s="403" t="s">
        <v>99</v>
      </c>
      <c r="D281" s="404"/>
      <c r="E281" s="404"/>
      <c r="F281" s="404"/>
      <c r="G281" s="405"/>
      <c r="H281" s="370" t="s">
        <v>99</v>
      </c>
      <c r="I281" s="370"/>
      <c r="J281" s="645" t="s">
        <v>99</v>
      </c>
      <c r="K281" s="645"/>
      <c r="L281" s="89" t="s">
        <v>99</v>
      </c>
      <c r="M281" s="447"/>
      <c r="N281" s="448"/>
      <c r="O281" s="448"/>
      <c r="P281" s="448"/>
      <c r="Q281" s="448"/>
      <c r="R281" s="448"/>
      <c r="S281" s="448"/>
      <c r="T281" s="449"/>
    </row>
    <row r="282" spans="2:39" ht="24" customHeight="1" x14ac:dyDescent="0.2">
      <c r="B282" s="548"/>
      <c r="C282" s="370" t="s">
        <v>82</v>
      </c>
      <c r="D282" s="370"/>
      <c r="E282" s="370"/>
      <c r="F282" s="370"/>
      <c r="G282" s="370" t="s">
        <v>45</v>
      </c>
      <c r="H282" s="370"/>
      <c r="I282" s="370"/>
      <c r="J282" s="370"/>
      <c r="K282" s="640" t="s">
        <v>558</v>
      </c>
      <c r="L282" s="640"/>
      <c r="M282" s="640"/>
      <c r="N282" s="640"/>
      <c r="O282" s="640"/>
      <c r="P282" s="640"/>
      <c r="Q282" s="640"/>
      <c r="R282" s="640"/>
      <c r="S282" s="640"/>
      <c r="T282" s="641"/>
    </row>
    <row r="283" spans="2:39" ht="23.45" customHeight="1" x14ac:dyDescent="0.2">
      <c r="B283" s="548"/>
      <c r="C283" s="370" t="s">
        <v>84</v>
      </c>
      <c r="D283" s="370"/>
      <c r="E283" s="370" t="s">
        <v>350</v>
      </c>
      <c r="F283" s="370"/>
      <c r="G283" s="370"/>
      <c r="H283" s="370"/>
      <c r="I283" s="370"/>
      <c r="J283" s="370"/>
      <c r="K283" s="642"/>
      <c r="L283" s="642"/>
      <c r="M283" s="642"/>
      <c r="N283" s="642"/>
      <c r="O283" s="642"/>
      <c r="P283" s="642"/>
      <c r="Q283" s="642"/>
      <c r="R283" s="642"/>
      <c r="S283" s="642"/>
      <c r="T283" s="643"/>
    </row>
    <row r="284" spans="2:39" ht="27.75" customHeight="1" x14ac:dyDescent="0.2">
      <c r="B284" s="403"/>
      <c r="C284" s="404"/>
      <c r="D284" s="404"/>
      <c r="E284" s="404"/>
      <c r="F284" s="404"/>
      <c r="G284" s="404"/>
      <c r="H284" s="404"/>
      <c r="I284" s="404"/>
      <c r="J284" s="404"/>
      <c r="K284" s="404"/>
      <c r="L284" s="404"/>
      <c r="M284" s="404"/>
      <c r="N284" s="404"/>
      <c r="O284" s="404"/>
      <c r="P284" s="404"/>
      <c r="Q284" s="404"/>
      <c r="R284" s="404"/>
      <c r="S284" s="404"/>
      <c r="T284" s="405"/>
    </row>
    <row r="285" spans="2:39" ht="27" customHeight="1" x14ac:dyDescent="0.2">
      <c r="B285" s="547" t="s">
        <v>87</v>
      </c>
      <c r="C285" s="632" t="s">
        <v>412</v>
      </c>
      <c r="D285" s="567"/>
      <c r="E285" s="567"/>
      <c r="F285" s="567"/>
      <c r="G285" s="567"/>
      <c r="H285" s="567"/>
      <c r="I285" s="567"/>
      <c r="J285" s="567"/>
      <c r="K285" s="567"/>
      <c r="L285" s="567"/>
      <c r="M285" s="567"/>
      <c r="N285" s="567"/>
      <c r="O285" s="567"/>
      <c r="P285" s="567"/>
      <c r="Q285" s="567"/>
      <c r="R285" s="567"/>
      <c r="S285" s="567"/>
      <c r="T285" s="633"/>
    </row>
    <row r="286" spans="2:39" ht="22.15" customHeight="1" x14ac:dyDescent="0.2">
      <c r="B286" s="548"/>
      <c r="C286" s="473" t="s">
        <v>115</v>
      </c>
      <c r="D286" s="474"/>
      <c r="E286" s="474"/>
      <c r="F286" s="474"/>
      <c r="G286" s="474"/>
      <c r="H286" s="474"/>
      <c r="I286" s="474"/>
      <c r="J286" s="474"/>
      <c r="K286" s="474"/>
      <c r="L286" s="475"/>
      <c r="M286" s="473"/>
      <c r="N286" s="474"/>
      <c r="O286" s="474"/>
      <c r="P286" s="474"/>
      <c r="Q286" s="474"/>
      <c r="R286" s="474"/>
      <c r="S286" s="474"/>
      <c r="T286" s="475"/>
    </row>
    <row r="287" spans="2:39" ht="27.75" customHeight="1" x14ac:dyDescent="0.2">
      <c r="B287" s="548"/>
      <c r="C287" s="370" t="s">
        <v>73</v>
      </c>
      <c r="D287" s="370"/>
      <c r="E287" s="370"/>
      <c r="F287" s="370" t="s">
        <v>349</v>
      </c>
      <c r="G287" s="370"/>
      <c r="H287" s="370" t="s">
        <v>63</v>
      </c>
      <c r="I287" s="370"/>
      <c r="J287" s="370" t="s">
        <v>74</v>
      </c>
      <c r="K287" s="370"/>
      <c r="L287" s="370"/>
      <c r="M287" s="482"/>
      <c r="N287" s="483"/>
      <c r="O287" s="483"/>
      <c r="P287" s="483"/>
      <c r="Q287" s="483"/>
      <c r="R287" s="483"/>
      <c r="S287" s="483"/>
      <c r="T287" s="484"/>
    </row>
    <row r="288" spans="2:39" ht="21.6" customHeight="1" x14ac:dyDescent="0.2">
      <c r="B288" s="548"/>
      <c r="C288" s="427" t="s">
        <v>75</v>
      </c>
      <c r="D288" s="427"/>
      <c r="E288" s="427"/>
      <c r="F288" s="561">
        <v>1</v>
      </c>
      <c r="G288" s="561"/>
      <c r="H288" s="561">
        <v>1</v>
      </c>
      <c r="I288" s="561"/>
      <c r="J288" s="597">
        <f>F288-H288</f>
        <v>0</v>
      </c>
      <c r="K288" s="597"/>
      <c r="L288" s="597"/>
      <c r="M288" s="485"/>
      <c r="N288" s="486"/>
      <c r="O288" s="486"/>
      <c r="P288" s="486"/>
      <c r="Q288" s="486"/>
      <c r="R288" s="486"/>
      <c r="S288" s="486"/>
      <c r="T288" s="487"/>
    </row>
    <row r="289" spans="2:23" ht="24" customHeight="1" x14ac:dyDescent="0.2">
      <c r="B289" s="548"/>
      <c r="C289" s="430" t="s">
        <v>82</v>
      </c>
      <c r="D289" s="430"/>
      <c r="E289" s="430"/>
      <c r="F289" s="430"/>
      <c r="G289" s="430" t="s">
        <v>45</v>
      </c>
      <c r="H289" s="430"/>
      <c r="I289" s="430"/>
      <c r="J289" s="430"/>
      <c r="K289" s="591" t="s">
        <v>558</v>
      </c>
      <c r="L289" s="592"/>
      <c r="M289" s="592"/>
      <c r="N289" s="592"/>
      <c r="O289" s="592"/>
      <c r="P289" s="592"/>
      <c r="Q289" s="592"/>
      <c r="R289" s="592"/>
      <c r="S289" s="592"/>
      <c r="T289" s="593"/>
    </row>
    <row r="290" spans="2:23" ht="24.4" customHeight="1" x14ac:dyDescent="0.2">
      <c r="B290" s="548"/>
      <c r="C290" s="430" t="s">
        <v>84</v>
      </c>
      <c r="D290" s="430"/>
      <c r="E290" s="430" t="s">
        <v>350</v>
      </c>
      <c r="F290" s="430"/>
      <c r="G290" s="430"/>
      <c r="H290" s="430"/>
      <c r="I290" s="430"/>
      <c r="J290" s="430"/>
      <c r="K290" s="594"/>
      <c r="L290" s="595"/>
      <c r="M290" s="595"/>
      <c r="N290" s="595"/>
      <c r="O290" s="595"/>
      <c r="P290" s="595"/>
      <c r="Q290" s="595"/>
      <c r="R290" s="595"/>
      <c r="S290" s="595"/>
      <c r="T290" s="596"/>
    </row>
    <row r="291" spans="2:23" ht="27.75" customHeight="1" x14ac:dyDescent="0.2">
      <c r="B291" s="403"/>
      <c r="C291" s="404"/>
      <c r="D291" s="404"/>
      <c r="E291" s="404"/>
      <c r="F291" s="404"/>
      <c r="G291" s="404"/>
      <c r="H291" s="404"/>
      <c r="I291" s="404"/>
      <c r="J291" s="404"/>
      <c r="K291" s="404"/>
      <c r="L291" s="404"/>
      <c r="M291" s="404"/>
      <c r="N291" s="404"/>
      <c r="O291" s="404"/>
      <c r="P291" s="404"/>
      <c r="Q291" s="404"/>
      <c r="R291" s="404"/>
      <c r="S291" s="404"/>
      <c r="T291" s="405"/>
    </row>
    <row r="292" spans="2:23" ht="25.9" customHeight="1" x14ac:dyDescent="0.2">
      <c r="B292" s="407" t="s">
        <v>102</v>
      </c>
      <c r="C292" s="408"/>
      <c r="D292" s="408"/>
      <c r="E292" s="408"/>
      <c r="F292" s="408"/>
      <c r="G292" s="408"/>
      <c r="H292" s="408"/>
      <c r="I292" s="408"/>
      <c r="J292" s="408"/>
      <c r="K292" s="408"/>
      <c r="L292" s="408"/>
      <c r="M292" s="408"/>
      <c r="N292" s="408"/>
      <c r="O292" s="408"/>
      <c r="P292" s="408"/>
      <c r="Q292" s="408"/>
      <c r="R292" s="408"/>
      <c r="S292" s="408"/>
      <c r="T292" s="409"/>
    </row>
    <row r="293" spans="2:23" ht="23.45" customHeight="1" x14ac:dyDescent="0.2">
      <c r="B293" s="539" t="s">
        <v>47</v>
      </c>
      <c r="C293" s="540"/>
      <c r="D293" s="540"/>
      <c r="E293" s="540"/>
      <c r="F293" s="541"/>
      <c r="G293" s="535" t="s">
        <v>103</v>
      </c>
      <c r="H293" s="535"/>
      <c r="I293" s="535"/>
      <c r="J293" s="535"/>
      <c r="K293" s="535"/>
      <c r="L293" s="535"/>
      <c r="M293" s="535"/>
      <c r="N293" s="535"/>
      <c r="O293" s="535"/>
      <c r="P293" s="535"/>
      <c r="Q293" s="535"/>
      <c r="R293" s="535"/>
      <c r="S293" s="539" t="s">
        <v>104</v>
      </c>
      <c r="T293" s="541"/>
    </row>
    <row r="294" spans="2:23" ht="206.45" hidden="1" customHeight="1" x14ac:dyDescent="0.2">
      <c r="B294" s="370" t="s">
        <v>341</v>
      </c>
      <c r="C294" s="370"/>
      <c r="D294" s="370"/>
      <c r="E294" s="370"/>
      <c r="F294" s="370"/>
      <c r="G294" s="644"/>
      <c r="H294" s="644"/>
      <c r="I294" s="644"/>
      <c r="J294" s="644"/>
      <c r="K294" s="644"/>
      <c r="L294" s="644"/>
      <c r="M294" s="644"/>
      <c r="N294" s="644"/>
      <c r="O294" s="644"/>
      <c r="P294" s="644"/>
      <c r="Q294" s="644"/>
      <c r="R294" s="644"/>
      <c r="S294" s="447" t="s">
        <v>520</v>
      </c>
      <c r="T294" s="449"/>
      <c r="V294" s="660"/>
      <c r="W294" s="660"/>
    </row>
    <row r="295" spans="2:23" ht="151.9" customHeight="1" x14ac:dyDescent="0.2">
      <c r="B295" s="370" t="s">
        <v>825</v>
      </c>
      <c r="C295" s="370"/>
      <c r="D295" s="370"/>
      <c r="E295" s="370"/>
      <c r="F295" s="370"/>
      <c r="G295" s="427" t="s">
        <v>1164</v>
      </c>
      <c r="H295" s="427"/>
      <c r="I295" s="427"/>
      <c r="J295" s="427"/>
      <c r="K295" s="427"/>
      <c r="L295" s="427"/>
      <c r="M295" s="427"/>
      <c r="N295" s="427"/>
      <c r="O295" s="427"/>
      <c r="P295" s="427"/>
      <c r="Q295" s="427"/>
      <c r="R295" s="427"/>
      <c r="S295" s="447" t="s">
        <v>520</v>
      </c>
      <c r="T295" s="449"/>
      <c r="U295" s="285"/>
    </row>
    <row r="296" spans="2:23" ht="133.15" customHeight="1" x14ac:dyDescent="0.2">
      <c r="B296" s="370" t="s">
        <v>826</v>
      </c>
      <c r="C296" s="370"/>
      <c r="D296" s="370"/>
      <c r="E296" s="370"/>
      <c r="F296" s="370"/>
      <c r="G296" s="393" t="s">
        <v>1303</v>
      </c>
      <c r="H296" s="394"/>
      <c r="I296" s="394"/>
      <c r="J296" s="394"/>
      <c r="K296" s="394"/>
      <c r="L296" s="394"/>
      <c r="M296" s="394"/>
      <c r="N296" s="394"/>
      <c r="O296" s="394"/>
      <c r="P296" s="394"/>
      <c r="Q296" s="394"/>
      <c r="R296" s="395"/>
      <c r="S296" s="447" t="s">
        <v>469</v>
      </c>
      <c r="T296" s="449"/>
      <c r="U296" s="285"/>
    </row>
    <row r="297" spans="2:23" ht="36.6" customHeight="1" x14ac:dyDescent="0.2">
      <c r="B297" s="370" t="s">
        <v>521</v>
      </c>
      <c r="C297" s="370"/>
      <c r="D297" s="370"/>
      <c r="E297" s="370"/>
      <c r="F297" s="370"/>
      <c r="G297" s="393" t="s">
        <v>1125</v>
      </c>
      <c r="H297" s="394"/>
      <c r="I297" s="394"/>
      <c r="J297" s="394"/>
      <c r="K297" s="394"/>
      <c r="L297" s="394"/>
      <c r="M297" s="394"/>
      <c r="N297" s="394"/>
      <c r="O297" s="394"/>
      <c r="P297" s="394"/>
      <c r="Q297" s="394"/>
      <c r="R297" s="395"/>
      <c r="S297" s="447"/>
      <c r="T297" s="449"/>
      <c r="U297" s="285"/>
    </row>
    <row r="298" spans="2:23" ht="36" customHeight="1" x14ac:dyDescent="0.2">
      <c r="B298" s="661" t="s">
        <v>471</v>
      </c>
      <c r="C298" s="661"/>
      <c r="D298" s="661"/>
      <c r="E298" s="661"/>
      <c r="F298" s="661"/>
      <c r="G298" s="662" t="s">
        <v>1094</v>
      </c>
      <c r="H298" s="663"/>
      <c r="I298" s="663"/>
      <c r="J298" s="663"/>
      <c r="K298" s="663"/>
      <c r="L298" s="663"/>
      <c r="M298" s="663"/>
      <c r="N298" s="663"/>
      <c r="O298" s="663"/>
      <c r="P298" s="663"/>
      <c r="Q298" s="663"/>
      <c r="R298" s="664"/>
      <c r="S298" s="447"/>
      <c r="T298" s="449"/>
      <c r="U298" s="285"/>
    </row>
    <row r="299" spans="2:23" ht="26.25" customHeight="1" x14ac:dyDescent="0.2">
      <c r="B299" s="407" t="s">
        <v>482</v>
      </c>
      <c r="C299" s="408"/>
      <c r="D299" s="408"/>
      <c r="E299" s="408"/>
      <c r="F299" s="408"/>
      <c r="G299" s="408"/>
      <c r="H299" s="408"/>
      <c r="I299" s="408"/>
      <c r="J299" s="408"/>
      <c r="K299" s="408"/>
      <c r="L299" s="408"/>
      <c r="M299" s="408"/>
      <c r="N299" s="408"/>
      <c r="O299" s="408"/>
      <c r="P299" s="408"/>
      <c r="Q299" s="408"/>
      <c r="R299" s="408"/>
      <c r="S299" s="408"/>
      <c r="T299" s="409"/>
    </row>
    <row r="300" spans="2:23" ht="23.25" customHeight="1" x14ac:dyDescent="0.2">
      <c r="B300" s="637" t="s">
        <v>47</v>
      </c>
      <c r="C300" s="638"/>
      <c r="D300" s="638"/>
      <c r="E300" s="638"/>
      <c r="F300" s="639"/>
      <c r="G300" s="539" t="s">
        <v>103</v>
      </c>
      <c r="H300" s="540"/>
      <c r="I300" s="540"/>
      <c r="J300" s="540"/>
      <c r="K300" s="540"/>
      <c r="L300" s="540"/>
      <c r="M300" s="540"/>
      <c r="N300" s="540"/>
      <c r="O300" s="540"/>
      <c r="P300" s="540"/>
      <c r="Q300" s="540"/>
      <c r="R300" s="541"/>
      <c r="S300" s="539" t="s">
        <v>104</v>
      </c>
      <c r="T300" s="541"/>
    </row>
    <row r="301" spans="2:23" ht="255.6" customHeight="1" x14ac:dyDescent="0.2">
      <c r="B301" s="381" t="s">
        <v>1118</v>
      </c>
      <c r="C301" s="673"/>
      <c r="D301" s="673"/>
      <c r="E301" s="673"/>
      <c r="F301" s="382"/>
      <c r="G301" s="470" t="s">
        <v>1288</v>
      </c>
      <c r="H301" s="471"/>
      <c r="I301" s="471"/>
      <c r="J301" s="471"/>
      <c r="K301" s="471"/>
      <c r="L301" s="471"/>
      <c r="M301" s="471"/>
      <c r="N301" s="471"/>
      <c r="O301" s="471"/>
      <c r="P301" s="471"/>
      <c r="Q301" s="471"/>
      <c r="R301" s="472"/>
      <c r="S301" s="482" t="s">
        <v>958</v>
      </c>
      <c r="T301" s="484"/>
      <c r="U301" s="285"/>
    </row>
    <row r="302" spans="2:23" ht="409.6" customHeight="1" x14ac:dyDescent="0.2">
      <c r="B302" s="464" t="s">
        <v>1119</v>
      </c>
      <c r="C302" s="465"/>
      <c r="D302" s="465"/>
      <c r="E302" s="465"/>
      <c r="F302" s="466"/>
      <c r="G302" s="482" t="s">
        <v>1290</v>
      </c>
      <c r="H302" s="483"/>
      <c r="I302" s="483"/>
      <c r="J302" s="483"/>
      <c r="K302" s="483"/>
      <c r="L302" s="483"/>
      <c r="M302" s="483"/>
      <c r="N302" s="483"/>
      <c r="O302" s="483"/>
      <c r="P302" s="483"/>
      <c r="Q302" s="483"/>
      <c r="R302" s="484"/>
      <c r="S302" s="482" t="s">
        <v>905</v>
      </c>
      <c r="T302" s="484"/>
      <c r="U302" s="285"/>
    </row>
    <row r="303" spans="2:23" ht="175.9" customHeight="1" x14ac:dyDescent="0.2">
      <c r="B303" s="467"/>
      <c r="C303" s="468"/>
      <c r="D303" s="468"/>
      <c r="E303" s="468"/>
      <c r="F303" s="469"/>
      <c r="G303" s="485"/>
      <c r="H303" s="486"/>
      <c r="I303" s="486"/>
      <c r="J303" s="486"/>
      <c r="K303" s="486"/>
      <c r="L303" s="486"/>
      <c r="M303" s="486"/>
      <c r="N303" s="486"/>
      <c r="O303" s="486"/>
      <c r="P303" s="486"/>
      <c r="Q303" s="486"/>
      <c r="R303" s="487"/>
      <c r="S303" s="485"/>
      <c r="T303" s="487"/>
      <c r="U303" s="285"/>
    </row>
    <row r="304" spans="2:23" ht="178.15" customHeight="1" x14ac:dyDescent="0.2">
      <c r="B304" s="670" t="s">
        <v>1120</v>
      </c>
      <c r="C304" s="671"/>
      <c r="D304" s="671"/>
      <c r="E304" s="671"/>
      <c r="F304" s="672"/>
      <c r="G304" s="393" t="s">
        <v>1289</v>
      </c>
      <c r="H304" s="394"/>
      <c r="I304" s="394"/>
      <c r="J304" s="394"/>
      <c r="K304" s="394"/>
      <c r="L304" s="394"/>
      <c r="M304" s="394"/>
      <c r="N304" s="394"/>
      <c r="O304" s="394"/>
      <c r="P304" s="394"/>
      <c r="Q304" s="394"/>
      <c r="R304" s="395"/>
      <c r="S304" s="447" t="s">
        <v>959</v>
      </c>
      <c r="T304" s="449"/>
      <c r="U304" s="285"/>
    </row>
    <row r="305" spans="1:24" ht="94.5" customHeight="1" x14ac:dyDescent="0.2">
      <c r="B305" s="637" t="s">
        <v>501</v>
      </c>
      <c r="C305" s="638"/>
      <c r="D305" s="638"/>
      <c r="E305" s="638"/>
      <c r="F305" s="639"/>
      <c r="G305" s="539" t="s">
        <v>103</v>
      </c>
      <c r="H305" s="540"/>
      <c r="I305" s="540"/>
      <c r="J305" s="540"/>
      <c r="K305" s="540"/>
      <c r="L305" s="540"/>
      <c r="M305" s="540"/>
      <c r="N305" s="540"/>
      <c r="O305" s="540"/>
      <c r="P305" s="540"/>
      <c r="Q305" s="540"/>
      <c r="R305" s="541"/>
      <c r="S305" s="539" t="s">
        <v>104</v>
      </c>
      <c r="T305" s="541"/>
      <c r="U305" s="285"/>
    </row>
    <row r="306" spans="1:24" ht="223.9" customHeight="1" x14ac:dyDescent="0.2">
      <c r="B306" s="482"/>
      <c r="C306" s="483"/>
      <c r="D306" s="483"/>
      <c r="E306" s="483"/>
      <c r="F306" s="484"/>
      <c r="G306" s="634" t="s">
        <v>918</v>
      </c>
      <c r="H306" s="635"/>
      <c r="I306" s="635"/>
      <c r="J306" s="635"/>
      <c r="K306" s="635"/>
      <c r="L306" s="635"/>
      <c r="M306" s="635"/>
      <c r="N306" s="635"/>
      <c r="O306" s="635"/>
      <c r="P306" s="635"/>
      <c r="Q306" s="635"/>
      <c r="R306" s="636"/>
      <c r="S306" s="381"/>
      <c r="T306" s="382"/>
      <c r="U306" s="285"/>
      <c r="W306" s="665"/>
      <c r="X306" s="665"/>
    </row>
    <row r="307" spans="1:24" ht="331.15" customHeight="1" x14ac:dyDescent="0.2">
      <c r="B307" s="549"/>
      <c r="C307" s="656"/>
      <c r="D307" s="656"/>
      <c r="E307" s="656"/>
      <c r="F307" s="551"/>
      <c r="G307" s="666" t="s">
        <v>919</v>
      </c>
      <c r="H307" s="667"/>
      <c r="I307" s="667"/>
      <c r="J307" s="667"/>
      <c r="K307" s="667"/>
      <c r="L307" s="667"/>
      <c r="M307" s="667"/>
      <c r="N307" s="667"/>
      <c r="O307" s="667"/>
      <c r="P307" s="667"/>
      <c r="Q307" s="667"/>
      <c r="R307" s="668"/>
      <c r="S307" s="383"/>
      <c r="T307" s="384"/>
      <c r="U307" s="285"/>
      <c r="W307" s="665"/>
      <c r="X307" s="665"/>
    </row>
    <row r="308" spans="1:24" ht="244.15" customHeight="1" x14ac:dyDescent="0.2">
      <c r="A308" s="53"/>
      <c r="B308" s="549"/>
      <c r="C308" s="656"/>
      <c r="D308" s="656"/>
      <c r="E308" s="656"/>
      <c r="F308" s="551"/>
      <c r="G308" s="417" t="s">
        <v>920</v>
      </c>
      <c r="H308" s="649"/>
      <c r="I308" s="649"/>
      <c r="J308" s="649"/>
      <c r="K308" s="649"/>
      <c r="L308" s="649"/>
      <c r="M308" s="649"/>
      <c r="N308" s="649"/>
      <c r="O308" s="649"/>
      <c r="P308" s="649"/>
      <c r="Q308" s="649"/>
      <c r="R308" s="649"/>
      <c r="S308" s="383"/>
      <c r="T308" s="384"/>
      <c r="U308" s="285"/>
      <c r="W308" s="665"/>
      <c r="X308" s="665"/>
    </row>
    <row r="309" spans="1:24" ht="259.89999999999998" customHeight="1" x14ac:dyDescent="0.2">
      <c r="B309" s="549"/>
      <c r="C309" s="656"/>
      <c r="D309" s="656"/>
      <c r="E309" s="656"/>
      <c r="F309" s="551"/>
      <c r="G309" s="417" t="s">
        <v>921</v>
      </c>
      <c r="H309" s="649"/>
      <c r="I309" s="649"/>
      <c r="J309" s="649"/>
      <c r="K309" s="649"/>
      <c r="L309" s="649"/>
      <c r="M309" s="649"/>
      <c r="N309" s="649"/>
      <c r="O309" s="649"/>
      <c r="P309" s="649"/>
      <c r="Q309" s="649"/>
      <c r="R309" s="649"/>
      <c r="S309" s="383"/>
      <c r="T309" s="384"/>
      <c r="U309" s="285"/>
      <c r="W309" s="665"/>
      <c r="X309" s="665"/>
    </row>
    <row r="310" spans="1:24" ht="255" customHeight="1" x14ac:dyDescent="0.2">
      <c r="B310" s="549"/>
      <c r="C310" s="656"/>
      <c r="D310" s="656"/>
      <c r="E310" s="656"/>
      <c r="F310" s="551"/>
      <c r="G310" s="364" t="s">
        <v>922</v>
      </c>
      <c r="H310" s="669"/>
      <c r="I310" s="669"/>
      <c r="J310" s="669"/>
      <c r="K310" s="669"/>
      <c r="L310" s="669"/>
      <c r="M310" s="669"/>
      <c r="N310" s="669"/>
      <c r="O310" s="669"/>
      <c r="P310" s="669"/>
      <c r="Q310" s="669"/>
      <c r="R310" s="669"/>
      <c r="S310" s="383"/>
      <c r="T310" s="384"/>
      <c r="U310" s="285"/>
      <c r="W310" s="665"/>
      <c r="X310" s="665"/>
    </row>
    <row r="311" spans="1:24" ht="232.15" customHeight="1" x14ac:dyDescent="0.2">
      <c r="B311" s="549"/>
      <c r="C311" s="656"/>
      <c r="D311" s="656"/>
      <c r="E311" s="656"/>
      <c r="F311" s="551"/>
      <c r="G311" s="417" t="s">
        <v>923</v>
      </c>
      <c r="H311" s="649"/>
      <c r="I311" s="649"/>
      <c r="J311" s="649"/>
      <c r="K311" s="649"/>
      <c r="L311" s="649"/>
      <c r="M311" s="649"/>
      <c r="N311" s="649"/>
      <c r="O311" s="649"/>
      <c r="P311" s="649"/>
      <c r="Q311" s="649"/>
      <c r="R311" s="649"/>
      <c r="S311" s="383"/>
      <c r="T311" s="384"/>
      <c r="U311" s="285"/>
      <c r="W311" s="665"/>
      <c r="X311" s="665"/>
    </row>
    <row r="312" spans="1:24" ht="208.9" customHeight="1" x14ac:dyDescent="0.2">
      <c r="B312" s="549"/>
      <c r="C312" s="656"/>
      <c r="D312" s="656"/>
      <c r="E312" s="656"/>
      <c r="F312" s="551"/>
      <c r="G312" s="364" t="s">
        <v>924</v>
      </c>
      <c r="H312" s="669"/>
      <c r="I312" s="669"/>
      <c r="J312" s="669"/>
      <c r="K312" s="669"/>
      <c r="L312" s="669"/>
      <c r="M312" s="669"/>
      <c r="N312" s="669"/>
      <c r="O312" s="669"/>
      <c r="P312" s="669"/>
      <c r="Q312" s="669"/>
      <c r="R312" s="669"/>
      <c r="S312" s="383"/>
      <c r="T312" s="384"/>
      <c r="U312" s="285"/>
      <c r="W312" s="665"/>
      <c r="X312" s="665"/>
    </row>
    <row r="313" spans="1:24" ht="210.6" customHeight="1" x14ac:dyDescent="0.2">
      <c r="B313" s="549"/>
      <c r="C313" s="656"/>
      <c r="D313" s="656"/>
      <c r="E313" s="656"/>
      <c r="F313" s="551"/>
      <c r="G313" s="417" t="s">
        <v>925</v>
      </c>
      <c r="H313" s="649"/>
      <c r="I313" s="649"/>
      <c r="J313" s="649"/>
      <c r="K313" s="649"/>
      <c r="L313" s="649"/>
      <c r="M313" s="649"/>
      <c r="N313" s="649"/>
      <c r="O313" s="649"/>
      <c r="P313" s="649"/>
      <c r="Q313" s="649"/>
      <c r="R313" s="652"/>
      <c r="S313" s="383"/>
      <c r="T313" s="384"/>
      <c r="U313" s="285"/>
      <c r="W313" s="665"/>
      <c r="X313" s="665"/>
    </row>
    <row r="314" spans="1:24" ht="152.44999999999999" customHeight="1" x14ac:dyDescent="0.2">
      <c r="B314" s="549"/>
      <c r="C314" s="656"/>
      <c r="D314" s="656"/>
      <c r="E314" s="656"/>
      <c r="F314" s="551"/>
      <c r="G314" s="417" t="s">
        <v>926</v>
      </c>
      <c r="H314" s="649"/>
      <c r="I314" s="649"/>
      <c r="J314" s="649"/>
      <c r="K314" s="649"/>
      <c r="L314" s="649"/>
      <c r="M314" s="649"/>
      <c r="N314" s="649"/>
      <c r="O314" s="649"/>
      <c r="P314" s="649"/>
      <c r="Q314" s="649"/>
      <c r="R314" s="652"/>
      <c r="S314" s="383"/>
      <c r="T314" s="384"/>
      <c r="U314" s="285"/>
      <c r="W314" s="665"/>
      <c r="X314" s="665"/>
    </row>
    <row r="315" spans="1:24" ht="275.45" customHeight="1" x14ac:dyDescent="0.2">
      <c r="B315" s="549"/>
      <c r="C315" s="656"/>
      <c r="D315" s="656"/>
      <c r="E315" s="656"/>
      <c r="F315" s="551"/>
      <c r="G315" s="417" t="s">
        <v>1221</v>
      </c>
      <c r="H315" s="418"/>
      <c r="I315" s="418"/>
      <c r="J315" s="418"/>
      <c r="K315" s="418"/>
      <c r="L315" s="418"/>
      <c r="M315" s="418"/>
      <c r="N315" s="418"/>
      <c r="O315" s="418"/>
      <c r="P315" s="418"/>
      <c r="Q315" s="418"/>
      <c r="R315" s="419"/>
      <c r="S315" s="383"/>
      <c r="T315" s="384"/>
      <c r="U315" s="285"/>
      <c r="W315" s="665"/>
      <c r="X315" s="665"/>
    </row>
    <row r="316" spans="1:24" ht="372.6" customHeight="1" x14ac:dyDescent="0.2">
      <c r="B316" s="549"/>
      <c r="C316" s="656"/>
      <c r="D316" s="656"/>
      <c r="E316" s="656"/>
      <c r="F316" s="551"/>
      <c r="G316" s="417" t="s">
        <v>1110</v>
      </c>
      <c r="H316" s="649"/>
      <c r="I316" s="649"/>
      <c r="J316" s="649"/>
      <c r="K316" s="649"/>
      <c r="L316" s="649"/>
      <c r="M316" s="649"/>
      <c r="N316" s="649"/>
      <c r="O316" s="649"/>
      <c r="P316" s="649"/>
      <c r="Q316" s="649"/>
      <c r="R316" s="649"/>
      <c r="S316" s="383"/>
      <c r="T316" s="384"/>
      <c r="U316" s="285"/>
      <c r="W316" s="665"/>
      <c r="X316" s="665"/>
    </row>
    <row r="317" spans="1:24" ht="408.6" customHeight="1" x14ac:dyDescent="0.2">
      <c r="B317" s="549"/>
      <c r="C317" s="656"/>
      <c r="D317" s="656"/>
      <c r="E317" s="656"/>
      <c r="F317" s="551"/>
      <c r="G317" s="361" t="s">
        <v>927</v>
      </c>
      <c r="H317" s="362"/>
      <c r="I317" s="362"/>
      <c r="J317" s="362"/>
      <c r="K317" s="362"/>
      <c r="L317" s="362"/>
      <c r="M317" s="362"/>
      <c r="N317" s="362"/>
      <c r="O317" s="362"/>
      <c r="P317" s="362"/>
      <c r="Q317" s="362"/>
      <c r="R317" s="363"/>
      <c r="S317" s="383"/>
      <c r="T317" s="384"/>
      <c r="U317" s="285"/>
      <c r="W317" s="665"/>
      <c r="X317" s="665"/>
    </row>
    <row r="318" spans="1:24" ht="96" customHeight="1" x14ac:dyDescent="0.2">
      <c r="B318" s="549"/>
      <c r="C318" s="656"/>
      <c r="D318" s="656"/>
      <c r="E318" s="656"/>
      <c r="F318" s="551"/>
      <c r="G318" s="367"/>
      <c r="H318" s="368"/>
      <c r="I318" s="368"/>
      <c r="J318" s="368"/>
      <c r="K318" s="368"/>
      <c r="L318" s="368"/>
      <c r="M318" s="368"/>
      <c r="N318" s="368"/>
      <c r="O318" s="368"/>
      <c r="P318" s="368"/>
      <c r="Q318" s="368"/>
      <c r="R318" s="369"/>
      <c r="S318" s="383"/>
      <c r="T318" s="384"/>
      <c r="U318" s="285"/>
      <c r="W318" s="665"/>
      <c r="X318" s="665"/>
    </row>
    <row r="319" spans="1:24" ht="217.9" customHeight="1" x14ac:dyDescent="0.2">
      <c r="B319" s="549"/>
      <c r="C319" s="656"/>
      <c r="D319" s="656"/>
      <c r="E319" s="656"/>
      <c r="F319" s="551"/>
      <c r="G319" s="417" t="s">
        <v>1111</v>
      </c>
      <c r="H319" s="649"/>
      <c r="I319" s="649"/>
      <c r="J319" s="649"/>
      <c r="K319" s="649"/>
      <c r="L319" s="649"/>
      <c r="M319" s="649"/>
      <c r="N319" s="649"/>
      <c r="O319" s="649"/>
      <c r="P319" s="649"/>
      <c r="Q319" s="649"/>
      <c r="R319" s="649"/>
      <c r="S319" s="383"/>
      <c r="T319" s="384"/>
      <c r="U319" s="285"/>
      <c r="W319" s="665"/>
      <c r="X319" s="665"/>
    </row>
    <row r="320" spans="1:24" ht="377.45" customHeight="1" x14ac:dyDescent="0.2">
      <c r="B320" s="549"/>
      <c r="C320" s="656"/>
      <c r="D320" s="656"/>
      <c r="E320" s="656"/>
      <c r="F320" s="551"/>
      <c r="G320" s="417" t="s">
        <v>1222</v>
      </c>
      <c r="H320" s="649"/>
      <c r="I320" s="649"/>
      <c r="J320" s="649"/>
      <c r="K320" s="649"/>
      <c r="L320" s="649"/>
      <c r="M320" s="649"/>
      <c r="N320" s="649"/>
      <c r="O320" s="649"/>
      <c r="P320" s="649"/>
      <c r="Q320" s="649"/>
      <c r="R320" s="652"/>
      <c r="S320" s="383"/>
      <c r="T320" s="384"/>
      <c r="U320" s="285"/>
      <c r="W320" s="665"/>
      <c r="X320" s="665"/>
    </row>
    <row r="321" spans="2:24" ht="409.15" customHeight="1" x14ac:dyDescent="0.2">
      <c r="B321" s="549"/>
      <c r="C321" s="656"/>
      <c r="D321" s="656"/>
      <c r="E321" s="656"/>
      <c r="F321" s="551"/>
      <c r="G321" s="417" t="s">
        <v>1223</v>
      </c>
      <c r="H321" s="418"/>
      <c r="I321" s="418"/>
      <c r="J321" s="418"/>
      <c r="K321" s="418"/>
      <c r="L321" s="418"/>
      <c r="M321" s="418"/>
      <c r="N321" s="418"/>
      <c r="O321" s="418"/>
      <c r="P321" s="418"/>
      <c r="Q321" s="418"/>
      <c r="R321" s="419"/>
      <c r="S321" s="383"/>
      <c r="T321" s="384"/>
      <c r="U321" s="285"/>
      <c r="W321" s="665"/>
      <c r="X321" s="665"/>
    </row>
    <row r="322" spans="2:24" ht="29.45" customHeight="1" x14ac:dyDescent="0.2">
      <c r="B322" s="549"/>
      <c r="C322" s="656"/>
      <c r="D322" s="656"/>
      <c r="E322" s="656"/>
      <c r="F322" s="551"/>
      <c r="G322" s="361" t="s">
        <v>928</v>
      </c>
      <c r="H322" s="362"/>
      <c r="I322" s="362"/>
      <c r="J322" s="362"/>
      <c r="K322" s="362"/>
      <c r="L322" s="362"/>
      <c r="M322" s="362"/>
      <c r="N322" s="362"/>
      <c r="O322" s="362"/>
      <c r="P322" s="362"/>
      <c r="Q322" s="362"/>
      <c r="R322" s="363"/>
      <c r="S322" s="383"/>
      <c r="T322" s="384"/>
      <c r="U322" s="285"/>
      <c r="W322" s="665"/>
      <c r="X322" s="665"/>
    </row>
    <row r="323" spans="2:24" ht="408.6" customHeight="1" x14ac:dyDescent="0.2">
      <c r="B323" s="549"/>
      <c r="C323" s="656"/>
      <c r="D323" s="656"/>
      <c r="E323" s="656"/>
      <c r="F323" s="551"/>
      <c r="G323" s="364"/>
      <c r="H323" s="365"/>
      <c r="I323" s="365"/>
      <c r="J323" s="365"/>
      <c r="K323" s="365"/>
      <c r="L323" s="365"/>
      <c r="M323" s="365"/>
      <c r="N323" s="365"/>
      <c r="O323" s="365"/>
      <c r="P323" s="365"/>
      <c r="Q323" s="365"/>
      <c r="R323" s="366"/>
      <c r="S323" s="383"/>
      <c r="T323" s="384"/>
      <c r="U323" s="285"/>
      <c r="W323" s="665"/>
      <c r="X323" s="665"/>
    </row>
    <row r="324" spans="2:24" ht="93" customHeight="1" x14ac:dyDescent="0.2">
      <c r="B324" s="549"/>
      <c r="C324" s="656"/>
      <c r="D324" s="656"/>
      <c r="E324" s="656"/>
      <c r="F324" s="551"/>
      <c r="G324" s="367"/>
      <c r="H324" s="368"/>
      <c r="I324" s="368"/>
      <c r="J324" s="368"/>
      <c r="K324" s="368"/>
      <c r="L324" s="368"/>
      <c r="M324" s="368"/>
      <c r="N324" s="368"/>
      <c r="O324" s="368"/>
      <c r="P324" s="368"/>
      <c r="Q324" s="368"/>
      <c r="R324" s="369"/>
      <c r="S324" s="383"/>
      <c r="T324" s="384"/>
      <c r="U324" s="285"/>
      <c r="W324" s="665"/>
      <c r="X324" s="665"/>
    </row>
    <row r="325" spans="2:24" ht="373.9" customHeight="1" x14ac:dyDescent="0.2">
      <c r="B325" s="549"/>
      <c r="C325" s="656"/>
      <c r="D325" s="656"/>
      <c r="E325" s="656"/>
      <c r="F325" s="551"/>
      <c r="G325" s="653" t="s">
        <v>929</v>
      </c>
      <c r="H325" s="654"/>
      <c r="I325" s="654"/>
      <c r="J325" s="654"/>
      <c r="K325" s="654"/>
      <c r="L325" s="654"/>
      <c r="M325" s="654"/>
      <c r="N325" s="654"/>
      <c r="O325" s="654"/>
      <c r="P325" s="654"/>
      <c r="Q325" s="654"/>
      <c r="R325" s="655"/>
      <c r="S325" s="383"/>
      <c r="T325" s="384"/>
      <c r="U325" s="285"/>
      <c r="W325" s="665"/>
      <c r="X325" s="665"/>
    </row>
    <row r="326" spans="2:24" ht="206.45" customHeight="1" x14ac:dyDescent="0.2">
      <c r="B326" s="549"/>
      <c r="C326" s="656"/>
      <c r="D326" s="656"/>
      <c r="E326" s="656"/>
      <c r="F326" s="551"/>
      <c r="G326" s="417" t="s">
        <v>930</v>
      </c>
      <c r="H326" s="649"/>
      <c r="I326" s="649"/>
      <c r="J326" s="649"/>
      <c r="K326" s="649"/>
      <c r="L326" s="649"/>
      <c r="M326" s="649"/>
      <c r="N326" s="649"/>
      <c r="O326" s="649"/>
      <c r="P326" s="649"/>
      <c r="Q326" s="649"/>
      <c r="R326" s="649"/>
      <c r="S326" s="383"/>
      <c r="T326" s="384"/>
      <c r="U326" s="285"/>
      <c r="W326" s="665"/>
      <c r="X326" s="665"/>
    </row>
    <row r="327" spans="2:24" ht="201" customHeight="1" x14ac:dyDescent="0.2">
      <c r="B327" s="549"/>
      <c r="C327" s="656"/>
      <c r="D327" s="656"/>
      <c r="E327" s="656"/>
      <c r="F327" s="551"/>
      <c r="G327" s="611" t="s">
        <v>765</v>
      </c>
      <c r="H327" s="651"/>
      <c r="I327" s="651"/>
      <c r="J327" s="651"/>
      <c r="K327" s="651"/>
      <c r="L327" s="651"/>
      <c r="M327" s="651"/>
      <c r="N327" s="651"/>
      <c r="O327" s="651"/>
      <c r="P327" s="651"/>
      <c r="Q327" s="651"/>
      <c r="R327" s="651"/>
      <c r="S327" s="383"/>
      <c r="T327" s="384"/>
      <c r="U327" s="285"/>
      <c r="W327" s="665"/>
      <c r="X327" s="665"/>
    </row>
    <row r="328" spans="2:24" ht="295.89999999999998" customHeight="1" x14ac:dyDescent="0.2">
      <c r="B328" s="549"/>
      <c r="C328" s="656"/>
      <c r="D328" s="656"/>
      <c r="E328" s="656"/>
      <c r="F328" s="551"/>
      <c r="G328" s="417" t="s">
        <v>931</v>
      </c>
      <c r="H328" s="418"/>
      <c r="I328" s="418"/>
      <c r="J328" s="418"/>
      <c r="K328" s="418"/>
      <c r="L328" s="418"/>
      <c r="M328" s="418"/>
      <c r="N328" s="418"/>
      <c r="O328" s="418"/>
      <c r="P328" s="418"/>
      <c r="Q328" s="418"/>
      <c r="R328" s="419"/>
      <c r="S328" s="383"/>
      <c r="T328" s="384"/>
      <c r="U328" s="285"/>
      <c r="W328" s="665"/>
      <c r="X328" s="665"/>
    </row>
    <row r="329" spans="2:24" ht="297.60000000000002" customHeight="1" x14ac:dyDescent="0.2">
      <c r="B329" s="549"/>
      <c r="C329" s="656"/>
      <c r="D329" s="656"/>
      <c r="E329" s="656"/>
      <c r="F329" s="551"/>
      <c r="G329" s="417" t="s">
        <v>1116</v>
      </c>
      <c r="H329" s="418"/>
      <c r="I329" s="418"/>
      <c r="J329" s="418"/>
      <c r="K329" s="418"/>
      <c r="L329" s="418"/>
      <c r="M329" s="418"/>
      <c r="N329" s="418"/>
      <c r="O329" s="418"/>
      <c r="P329" s="418"/>
      <c r="Q329" s="418"/>
      <c r="R329" s="419"/>
      <c r="S329" s="383"/>
      <c r="T329" s="384"/>
      <c r="U329" s="285"/>
      <c r="W329" s="665"/>
      <c r="X329" s="665"/>
    </row>
    <row r="330" spans="2:24" ht="409.15" customHeight="1" x14ac:dyDescent="0.2">
      <c r="B330" s="549"/>
      <c r="C330" s="656"/>
      <c r="D330" s="656"/>
      <c r="E330" s="656"/>
      <c r="F330" s="551"/>
      <c r="G330" s="361" t="s">
        <v>1224</v>
      </c>
      <c r="H330" s="362"/>
      <c r="I330" s="362"/>
      <c r="J330" s="362"/>
      <c r="K330" s="362"/>
      <c r="L330" s="362"/>
      <c r="M330" s="362"/>
      <c r="N330" s="362"/>
      <c r="O330" s="362"/>
      <c r="P330" s="362"/>
      <c r="Q330" s="362"/>
      <c r="R330" s="363"/>
      <c r="S330" s="383"/>
      <c r="T330" s="384"/>
      <c r="U330" s="285"/>
      <c r="W330" s="665"/>
      <c r="X330" s="665"/>
    </row>
    <row r="331" spans="2:24" ht="129" customHeight="1" x14ac:dyDescent="0.2">
      <c r="B331" s="549"/>
      <c r="C331" s="656"/>
      <c r="D331" s="656"/>
      <c r="E331" s="656"/>
      <c r="F331" s="551"/>
      <c r="G331" s="367"/>
      <c r="H331" s="368"/>
      <c r="I331" s="368"/>
      <c r="J331" s="368"/>
      <c r="K331" s="368"/>
      <c r="L331" s="368"/>
      <c r="M331" s="368"/>
      <c r="N331" s="368"/>
      <c r="O331" s="368"/>
      <c r="P331" s="368"/>
      <c r="Q331" s="368"/>
      <c r="R331" s="369"/>
      <c r="S331" s="383"/>
      <c r="T331" s="384"/>
      <c r="U331" s="285"/>
      <c r="W331" s="665"/>
      <c r="X331" s="665"/>
    </row>
    <row r="332" spans="2:24" ht="209.45" customHeight="1" x14ac:dyDescent="0.2">
      <c r="B332" s="549"/>
      <c r="C332" s="656"/>
      <c r="D332" s="656"/>
      <c r="E332" s="656"/>
      <c r="F332" s="551"/>
      <c r="G332" s="417" t="s">
        <v>932</v>
      </c>
      <c r="H332" s="649"/>
      <c r="I332" s="649"/>
      <c r="J332" s="649"/>
      <c r="K332" s="649"/>
      <c r="L332" s="649"/>
      <c r="M332" s="649"/>
      <c r="N332" s="649"/>
      <c r="O332" s="649"/>
      <c r="P332" s="649"/>
      <c r="Q332" s="649"/>
      <c r="R332" s="652"/>
      <c r="S332" s="383"/>
      <c r="T332" s="384"/>
      <c r="U332" s="285"/>
      <c r="W332" s="665"/>
      <c r="X332" s="665"/>
    </row>
    <row r="333" spans="2:24" ht="373.9" customHeight="1" x14ac:dyDescent="0.2">
      <c r="B333" s="549"/>
      <c r="C333" s="656"/>
      <c r="D333" s="656"/>
      <c r="E333" s="656"/>
      <c r="F333" s="551"/>
      <c r="G333" s="417" t="s">
        <v>1227</v>
      </c>
      <c r="H333" s="649"/>
      <c r="I333" s="649"/>
      <c r="J333" s="649"/>
      <c r="K333" s="649"/>
      <c r="L333" s="649"/>
      <c r="M333" s="649"/>
      <c r="N333" s="649"/>
      <c r="O333" s="649"/>
      <c r="P333" s="649"/>
      <c r="Q333" s="649"/>
      <c r="R333" s="652"/>
      <c r="S333" s="383"/>
      <c r="T333" s="384"/>
      <c r="U333" s="285"/>
      <c r="W333" s="665"/>
      <c r="X333" s="665"/>
    </row>
    <row r="334" spans="2:24" ht="152.44999999999999" customHeight="1" x14ac:dyDescent="0.2">
      <c r="B334" s="549"/>
      <c r="C334" s="656"/>
      <c r="D334" s="656"/>
      <c r="E334" s="656"/>
      <c r="F334" s="551"/>
      <c r="G334" s="653" t="s">
        <v>1037</v>
      </c>
      <c r="H334" s="418"/>
      <c r="I334" s="418"/>
      <c r="J334" s="418"/>
      <c r="K334" s="418"/>
      <c r="L334" s="418"/>
      <c r="M334" s="418"/>
      <c r="N334" s="418"/>
      <c r="O334" s="418"/>
      <c r="P334" s="418"/>
      <c r="Q334" s="418"/>
      <c r="R334" s="419"/>
      <c r="S334" s="383"/>
      <c r="T334" s="384"/>
      <c r="U334" s="285"/>
      <c r="W334" s="665"/>
      <c r="X334" s="665"/>
    </row>
    <row r="335" spans="2:24" ht="193.15" customHeight="1" x14ac:dyDescent="0.2">
      <c r="B335" s="549"/>
      <c r="C335" s="656"/>
      <c r="D335" s="656"/>
      <c r="E335" s="656"/>
      <c r="F335" s="551"/>
      <c r="G335" s="653" t="s">
        <v>1228</v>
      </c>
      <c r="H335" s="418"/>
      <c r="I335" s="418"/>
      <c r="J335" s="418"/>
      <c r="K335" s="418"/>
      <c r="L335" s="418"/>
      <c r="M335" s="418"/>
      <c r="N335" s="418"/>
      <c r="O335" s="418"/>
      <c r="P335" s="418"/>
      <c r="Q335" s="418"/>
      <c r="R335" s="419"/>
      <c r="S335" s="383"/>
      <c r="T335" s="384"/>
      <c r="U335" s="285"/>
      <c r="W335" s="665"/>
      <c r="X335" s="665"/>
    </row>
    <row r="336" spans="2:24" ht="145.15" customHeight="1" x14ac:dyDescent="0.2">
      <c r="B336" s="549"/>
      <c r="C336" s="656"/>
      <c r="D336" s="656"/>
      <c r="E336" s="656"/>
      <c r="F336" s="551"/>
      <c r="G336" s="653" t="s">
        <v>1169</v>
      </c>
      <c r="H336" s="418"/>
      <c r="I336" s="418"/>
      <c r="J336" s="418"/>
      <c r="K336" s="418"/>
      <c r="L336" s="418"/>
      <c r="M336" s="418"/>
      <c r="N336" s="418"/>
      <c r="O336" s="418"/>
      <c r="P336" s="418"/>
      <c r="Q336" s="418"/>
      <c r="R336" s="419"/>
      <c r="S336" s="383"/>
      <c r="T336" s="384"/>
      <c r="U336" s="285"/>
      <c r="W336" s="665"/>
      <c r="X336" s="665"/>
    </row>
    <row r="337" spans="2:24" ht="121.9" customHeight="1" x14ac:dyDescent="0.2">
      <c r="B337" s="549"/>
      <c r="C337" s="656"/>
      <c r="D337" s="656"/>
      <c r="E337" s="656"/>
      <c r="F337" s="551"/>
      <c r="G337" s="653" t="s">
        <v>1170</v>
      </c>
      <c r="H337" s="418"/>
      <c r="I337" s="418"/>
      <c r="J337" s="418"/>
      <c r="K337" s="418"/>
      <c r="L337" s="418"/>
      <c r="M337" s="418"/>
      <c r="N337" s="418"/>
      <c r="O337" s="418"/>
      <c r="P337" s="418"/>
      <c r="Q337" s="418"/>
      <c r="R337" s="419"/>
      <c r="S337" s="383"/>
      <c r="T337" s="384"/>
      <c r="U337" s="285"/>
      <c r="W337" s="665"/>
      <c r="X337" s="665"/>
    </row>
    <row r="338" spans="2:24" ht="138" customHeight="1" x14ac:dyDescent="0.2">
      <c r="B338" s="549"/>
      <c r="C338" s="656"/>
      <c r="D338" s="656"/>
      <c r="E338" s="656"/>
      <c r="F338" s="551"/>
      <c r="G338" s="653" t="s">
        <v>1171</v>
      </c>
      <c r="H338" s="418"/>
      <c r="I338" s="418"/>
      <c r="J338" s="418"/>
      <c r="K338" s="418"/>
      <c r="L338" s="418"/>
      <c r="M338" s="418"/>
      <c r="N338" s="418"/>
      <c r="O338" s="418"/>
      <c r="P338" s="418"/>
      <c r="Q338" s="418"/>
      <c r="R338" s="419"/>
      <c r="S338" s="383"/>
      <c r="T338" s="384"/>
      <c r="U338" s="285"/>
      <c r="W338" s="665"/>
      <c r="X338" s="665"/>
    </row>
    <row r="339" spans="2:24" ht="235.9" customHeight="1" x14ac:dyDescent="0.2">
      <c r="B339" s="549"/>
      <c r="C339" s="656"/>
      <c r="D339" s="656"/>
      <c r="E339" s="656"/>
      <c r="F339" s="551"/>
      <c r="G339" s="417" t="s">
        <v>933</v>
      </c>
      <c r="H339" s="649"/>
      <c r="I339" s="649"/>
      <c r="J339" s="649"/>
      <c r="K339" s="649"/>
      <c r="L339" s="649"/>
      <c r="M339" s="649"/>
      <c r="N339" s="649"/>
      <c r="O339" s="649"/>
      <c r="P339" s="649"/>
      <c r="Q339" s="649"/>
      <c r="R339" s="652"/>
      <c r="S339" s="383"/>
      <c r="T339" s="384"/>
      <c r="U339" s="285"/>
      <c r="W339" s="665"/>
      <c r="X339" s="665"/>
    </row>
    <row r="340" spans="2:24" ht="311.45" customHeight="1" x14ac:dyDescent="0.2">
      <c r="B340" s="549"/>
      <c r="C340" s="656"/>
      <c r="D340" s="656"/>
      <c r="E340" s="656"/>
      <c r="F340" s="551"/>
      <c r="G340" s="417" t="s">
        <v>1112</v>
      </c>
      <c r="H340" s="649"/>
      <c r="I340" s="649"/>
      <c r="J340" s="649"/>
      <c r="K340" s="649"/>
      <c r="L340" s="649"/>
      <c r="M340" s="649"/>
      <c r="N340" s="649"/>
      <c r="O340" s="649"/>
      <c r="P340" s="649"/>
      <c r="Q340" s="649"/>
      <c r="R340" s="652"/>
      <c r="S340" s="383"/>
      <c r="T340" s="384"/>
      <c r="U340" s="285"/>
      <c r="W340" s="665"/>
      <c r="X340" s="665"/>
    </row>
    <row r="341" spans="2:24" ht="408.6" customHeight="1" x14ac:dyDescent="0.2">
      <c r="B341" s="549"/>
      <c r="C341" s="656"/>
      <c r="D341" s="656"/>
      <c r="E341" s="656"/>
      <c r="F341" s="551"/>
      <c r="G341" s="361" t="s">
        <v>1225</v>
      </c>
      <c r="H341" s="362"/>
      <c r="I341" s="362"/>
      <c r="J341" s="362"/>
      <c r="K341" s="362"/>
      <c r="L341" s="362"/>
      <c r="M341" s="362"/>
      <c r="N341" s="362"/>
      <c r="O341" s="362"/>
      <c r="P341" s="362"/>
      <c r="Q341" s="362"/>
      <c r="R341" s="363"/>
      <c r="S341" s="383"/>
      <c r="T341" s="384"/>
      <c r="U341" s="285"/>
      <c r="W341" s="665"/>
      <c r="X341" s="665"/>
    </row>
    <row r="342" spans="2:24" ht="268.89999999999998" customHeight="1" x14ac:dyDescent="0.2">
      <c r="B342" s="549"/>
      <c r="C342" s="656"/>
      <c r="D342" s="656"/>
      <c r="E342" s="656"/>
      <c r="F342" s="551"/>
      <c r="G342" s="367"/>
      <c r="H342" s="368"/>
      <c r="I342" s="368"/>
      <c r="J342" s="368"/>
      <c r="K342" s="368"/>
      <c r="L342" s="368"/>
      <c r="M342" s="368"/>
      <c r="N342" s="368"/>
      <c r="O342" s="368"/>
      <c r="P342" s="368"/>
      <c r="Q342" s="368"/>
      <c r="R342" s="369"/>
      <c r="S342" s="383"/>
      <c r="T342" s="384"/>
      <c r="U342" s="285"/>
      <c r="W342" s="665"/>
      <c r="X342" s="665"/>
    </row>
    <row r="343" spans="2:24" ht="408.6" customHeight="1" x14ac:dyDescent="0.2">
      <c r="B343" s="549"/>
      <c r="C343" s="656"/>
      <c r="D343" s="656"/>
      <c r="E343" s="656"/>
      <c r="F343" s="551"/>
      <c r="G343" s="361" t="s">
        <v>1113</v>
      </c>
      <c r="H343" s="362"/>
      <c r="I343" s="362"/>
      <c r="J343" s="362"/>
      <c r="K343" s="362"/>
      <c r="L343" s="362"/>
      <c r="M343" s="362"/>
      <c r="N343" s="362"/>
      <c r="O343" s="362"/>
      <c r="P343" s="362"/>
      <c r="Q343" s="362"/>
      <c r="R343" s="363"/>
      <c r="S343" s="383"/>
      <c r="T343" s="384"/>
      <c r="U343" s="285"/>
      <c r="W343" s="665"/>
      <c r="X343" s="665"/>
    </row>
    <row r="344" spans="2:24" ht="117" customHeight="1" x14ac:dyDescent="0.2">
      <c r="B344" s="549"/>
      <c r="C344" s="656"/>
      <c r="D344" s="656"/>
      <c r="E344" s="656"/>
      <c r="F344" s="551"/>
      <c r="G344" s="367"/>
      <c r="H344" s="368"/>
      <c r="I344" s="368"/>
      <c r="J344" s="368"/>
      <c r="K344" s="368"/>
      <c r="L344" s="368"/>
      <c r="M344" s="368"/>
      <c r="N344" s="368"/>
      <c r="O344" s="368"/>
      <c r="P344" s="368"/>
      <c r="Q344" s="368"/>
      <c r="R344" s="369"/>
      <c r="S344" s="383"/>
      <c r="T344" s="384"/>
      <c r="U344" s="285"/>
      <c r="W344" s="665"/>
      <c r="X344" s="665"/>
    </row>
    <row r="345" spans="2:24" ht="333.6" customHeight="1" x14ac:dyDescent="0.2">
      <c r="B345" s="549"/>
      <c r="C345" s="656"/>
      <c r="D345" s="656"/>
      <c r="E345" s="656"/>
      <c r="F345" s="551"/>
      <c r="G345" s="417" t="s">
        <v>1226</v>
      </c>
      <c r="H345" s="649"/>
      <c r="I345" s="649"/>
      <c r="J345" s="649"/>
      <c r="K345" s="649"/>
      <c r="L345" s="649"/>
      <c r="M345" s="649"/>
      <c r="N345" s="649"/>
      <c r="O345" s="649"/>
      <c r="P345" s="649"/>
      <c r="Q345" s="649"/>
      <c r="R345" s="652"/>
      <c r="S345" s="383"/>
      <c r="T345" s="384"/>
      <c r="U345" s="285"/>
      <c r="W345" s="665"/>
      <c r="X345" s="665"/>
    </row>
    <row r="346" spans="2:24" ht="150.6" customHeight="1" x14ac:dyDescent="0.2">
      <c r="B346" s="549"/>
      <c r="C346" s="656"/>
      <c r="D346" s="656"/>
      <c r="E346" s="656"/>
      <c r="F346" s="551"/>
      <c r="G346" s="417" t="s">
        <v>934</v>
      </c>
      <c r="H346" s="649"/>
      <c r="I346" s="649"/>
      <c r="J346" s="649"/>
      <c r="K346" s="649"/>
      <c r="L346" s="649"/>
      <c r="M346" s="649"/>
      <c r="N346" s="649"/>
      <c r="O346" s="649"/>
      <c r="P346" s="649"/>
      <c r="Q346" s="649"/>
      <c r="R346" s="652"/>
      <c r="S346" s="383"/>
      <c r="T346" s="384"/>
      <c r="U346" s="285"/>
      <c r="W346" s="665"/>
      <c r="X346" s="665"/>
    </row>
    <row r="347" spans="2:24" ht="181.9" customHeight="1" x14ac:dyDescent="0.2">
      <c r="B347" s="549"/>
      <c r="C347" s="656"/>
      <c r="D347" s="656"/>
      <c r="E347" s="656"/>
      <c r="F347" s="551"/>
      <c r="G347" s="417" t="s">
        <v>1114</v>
      </c>
      <c r="H347" s="649"/>
      <c r="I347" s="649"/>
      <c r="J347" s="649"/>
      <c r="K347" s="649"/>
      <c r="L347" s="649"/>
      <c r="M347" s="649"/>
      <c r="N347" s="649"/>
      <c r="O347" s="649"/>
      <c r="P347" s="649"/>
      <c r="Q347" s="649"/>
      <c r="R347" s="652"/>
      <c r="S347" s="383"/>
      <c r="T347" s="384"/>
      <c r="U347" s="285"/>
      <c r="W347" s="665"/>
      <c r="X347" s="665"/>
    </row>
    <row r="348" spans="2:24" ht="345.6" customHeight="1" x14ac:dyDescent="0.2">
      <c r="B348" s="549"/>
      <c r="C348" s="656"/>
      <c r="D348" s="656"/>
      <c r="E348" s="656"/>
      <c r="F348" s="551"/>
      <c r="G348" s="417" t="s">
        <v>935</v>
      </c>
      <c r="H348" s="649"/>
      <c r="I348" s="649"/>
      <c r="J348" s="649"/>
      <c r="K348" s="649"/>
      <c r="L348" s="649"/>
      <c r="M348" s="649"/>
      <c r="N348" s="649"/>
      <c r="O348" s="649"/>
      <c r="P348" s="649"/>
      <c r="Q348" s="649"/>
      <c r="R348" s="652"/>
      <c r="S348" s="383"/>
      <c r="T348" s="384"/>
      <c r="U348" s="285"/>
      <c r="W348" s="665"/>
      <c r="X348" s="665"/>
    </row>
    <row r="349" spans="2:24" ht="265.14999999999998" customHeight="1" x14ac:dyDescent="0.2">
      <c r="B349" s="549"/>
      <c r="C349" s="656"/>
      <c r="D349" s="656"/>
      <c r="E349" s="656"/>
      <c r="F349" s="551"/>
      <c r="G349" s="417" t="s">
        <v>936</v>
      </c>
      <c r="H349" s="649"/>
      <c r="I349" s="649"/>
      <c r="J349" s="649"/>
      <c r="K349" s="649"/>
      <c r="L349" s="649"/>
      <c r="M349" s="649"/>
      <c r="N349" s="649"/>
      <c r="O349" s="649"/>
      <c r="P349" s="649"/>
      <c r="Q349" s="649"/>
      <c r="R349" s="652"/>
      <c r="S349" s="383"/>
      <c r="T349" s="384"/>
      <c r="U349" s="285"/>
      <c r="W349" s="665"/>
      <c r="X349" s="665"/>
    </row>
    <row r="350" spans="2:24" ht="261" customHeight="1" x14ac:dyDescent="0.2">
      <c r="B350" s="549"/>
      <c r="C350" s="656"/>
      <c r="D350" s="656"/>
      <c r="E350" s="656"/>
      <c r="F350" s="551"/>
      <c r="G350" s="417" t="s">
        <v>1167</v>
      </c>
      <c r="H350" s="649"/>
      <c r="I350" s="649"/>
      <c r="J350" s="649"/>
      <c r="K350" s="649"/>
      <c r="L350" s="649"/>
      <c r="M350" s="649"/>
      <c r="N350" s="649"/>
      <c r="O350" s="649"/>
      <c r="P350" s="649"/>
      <c r="Q350" s="649"/>
      <c r="R350" s="652"/>
      <c r="S350" s="383"/>
      <c r="T350" s="384"/>
      <c r="U350" s="285"/>
      <c r="W350" s="665"/>
      <c r="X350" s="665"/>
    </row>
    <row r="351" spans="2:24" ht="342.6" customHeight="1" x14ac:dyDescent="0.2">
      <c r="B351" s="549"/>
      <c r="C351" s="656"/>
      <c r="D351" s="656"/>
      <c r="E351" s="656"/>
      <c r="F351" s="551"/>
      <c r="G351" s="417" t="s">
        <v>1229</v>
      </c>
      <c r="H351" s="649"/>
      <c r="I351" s="649"/>
      <c r="J351" s="649"/>
      <c r="K351" s="649"/>
      <c r="L351" s="649"/>
      <c r="M351" s="649"/>
      <c r="N351" s="649"/>
      <c r="O351" s="649"/>
      <c r="P351" s="649"/>
      <c r="Q351" s="649"/>
      <c r="R351" s="652"/>
      <c r="S351" s="383"/>
      <c r="T351" s="384"/>
      <c r="U351" s="285"/>
      <c r="W351" s="665"/>
      <c r="X351" s="665"/>
    </row>
    <row r="352" spans="2:24" ht="328.9" customHeight="1" x14ac:dyDescent="0.2">
      <c r="B352" s="549"/>
      <c r="C352" s="656"/>
      <c r="D352" s="656"/>
      <c r="E352" s="656"/>
      <c r="F352" s="551"/>
      <c r="G352" s="417" t="s">
        <v>937</v>
      </c>
      <c r="H352" s="649"/>
      <c r="I352" s="649"/>
      <c r="J352" s="649"/>
      <c r="K352" s="649"/>
      <c r="L352" s="649"/>
      <c r="M352" s="649"/>
      <c r="N352" s="649"/>
      <c r="O352" s="649"/>
      <c r="P352" s="649"/>
      <c r="Q352" s="649"/>
      <c r="R352" s="652"/>
      <c r="S352" s="383"/>
      <c r="T352" s="384"/>
      <c r="U352" s="285"/>
      <c r="W352" s="665"/>
      <c r="X352" s="665"/>
    </row>
    <row r="353" spans="2:24" ht="252.6" customHeight="1" x14ac:dyDescent="0.2">
      <c r="B353" s="549"/>
      <c r="C353" s="656"/>
      <c r="D353" s="656"/>
      <c r="E353" s="656"/>
      <c r="F353" s="551"/>
      <c r="G353" s="417" t="s">
        <v>938</v>
      </c>
      <c r="H353" s="649"/>
      <c r="I353" s="649"/>
      <c r="J353" s="649"/>
      <c r="K353" s="649"/>
      <c r="L353" s="649"/>
      <c r="M353" s="649"/>
      <c r="N353" s="649"/>
      <c r="O353" s="649"/>
      <c r="P353" s="649"/>
      <c r="Q353" s="649"/>
      <c r="R353" s="652"/>
      <c r="S353" s="383"/>
      <c r="T353" s="384"/>
      <c r="U353" s="285"/>
      <c r="W353" s="665"/>
      <c r="X353" s="665"/>
    </row>
    <row r="354" spans="2:24" ht="231.6" customHeight="1" x14ac:dyDescent="0.2">
      <c r="B354" s="549"/>
      <c r="C354" s="656"/>
      <c r="D354" s="656"/>
      <c r="E354" s="656"/>
      <c r="F354" s="551"/>
      <c r="G354" s="417" t="s">
        <v>939</v>
      </c>
      <c r="H354" s="649"/>
      <c r="I354" s="649"/>
      <c r="J354" s="649"/>
      <c r="K354" s="649"/>
      <c r="L354" s="649"/>
      <c r="M354" s="649"/>
      <c r="N354" s="649"/>
      <c r="O354" s="649"/>
      <c r="P354" s="649"/>
      <c r="Q354" s="649"/>
      <c r="R354" s="652"/>
      <c r="S354" s="383"/>
      <c r="T354" s="384"/>
      <c r="U354" s="285"/>
      <c r="W354" s="665"/>
      <c r="X354" s="665"/>
    </row>
    <row r="355" spans="2:24" ht="128.44999999999999" customHeight="1" x14ac:dyDescent="0.2">
      <c r="B355" s="549"/>
      <c r="C355" s="656"/>
      <c r="D355" s="656"/>
      <c r="E355" s="656"/>
      <c r="F355" s="551"/>
      <c r="G355" s="611" t="s">
        <v>906</v>
      </c>
      <c r="H355" s="651"/>
      <c r="I355" s="651"/>
      <c r="J355" s="651"/>
      <c r="K355" s="651"/>
      <c r="L355" s="651"/>
      <c r="M355" s="651"/>
      <c r="N355" s="651"/>
      <c r="O355" s="651"/>
      <c r="P355" s="651"/>
      <c r="Q355" s="651"/>
      <c r="R355" s="612"/>
      <c r="S355" s="383"/>
      <c r="T355" s="384"/>
      <c r="U355" s="285"/>
      <c r="W355" s="665"/>
      <c r="X355" s="665"/>
    </row>
    <row r="356" spans="2:24" ht="137.44999999999999" customHeight="1" x14ac:dyDescent="0.2">
      <c r="B356" s="549"/>
      <c r="C356" s="656"/>
      <c r="D356" s="656"/>
      <c r="E356" s="656"/>
      <c r="F356" s="551"/>
      <c r="G356" s="417" t="s">
        <v>1058</v>
      </c>
      <c r="H356" s="649"/>
      <c r="I356" s="649"/>
      <c r="J356" s="649"/>
      <c r="K356" s="649"/>
      <c r="L356" s="649"/>
      <c r="M356" s="649"/>
      <c r="N356" s="649"/>
      <c r="O356" s="649"/>
      <c r="P356" s="649"/>
      <c r="Q356" s="649"/>
      <c r="R356" s="652"/>
      <c r="S356" s="383"/>
      <c r="T356" s="384"/>
      <c r="U356" s="285"/>
      <c r="W356" s="665"/>
      <c r="X356" s="665"/>
    </row>
    <row r="357" spans="2:24" ht="409.15" customHeight="1" x14ac:dyDescent="0.2">
      <c r="B357" s="549"/>
      <c r="C357" s="656"/>
      <c r="D357" s="656"/>
      <c r="E357" s="656"/>
      <c r="F357" s="551"/>
      <c r="G357" s="361" t="s">
        <v>1168</v>
      </c>
      <c r="H357" s="362"/>
      <c r="I357" s="362"/>
      <c r="J357" s="362"/>
      <c r="K357" s="362"/>
      <c r="L357" s="362"/>
      <c r="M357" s="362"/>
      <c r="N357" s="362"/>
      <c r="O357" s="362"/>
      <c r="P357" s="362"/>
      <c r="Q357" s="362"/>
      <c r="R357" s="363"/>
      <c r="S357" s="383"/>
      <c r="T357" s="384"/>
      <c r="U357" s="285"/>
      <c r="W357" s="110"/>
      <c r="X357" s="110"/>
    </row>
    <row r="358" spans="2:24" ht="232.9" customHeight="1" thickBot="1" x14ac:dyDescent="0.25">
      <c r="B358" s="549"/>
      <c r="C358" s="656"/>
      <c r="D358" s="656"/>
      <c r="E358" s="656"/>
      <c r="F358" s="551"/>
      <c r="G358" s="657"/>
      <c r="H358" s="658"/>
      <c r="I358" s="658"/>
      <c r="J358" s="658"/>
      <c r="K358" s="658"/>
      <c r="L358" s="658"/>
      <c r="M358" s="658"/>
      <c r="N358" s="658"/>
      <c r="O358" s="658"/>
      <c r="P358" s="658"/>
      <c r="Q358" s="658"/>
      <c r="R358" s="659"/>
      <c r="S358" s="383"/>
      <c r="T358" s="384"/>
      <c r="U358" s="285"/>
      <c r="W358" s="112"/>
      <c r="X358" s="112"/>
    </row>
    <row r="359" spans="2:24" ht="251.45" customHeight="1" x14ac:dyDescent="0.2">
      <c r="B359" s="278"/>
      <c r="C359" s="279"/>
      <c r="D359" s="279"/>
      <c r="E359" s="279"/>
      <c r="F359" s="279"/>
      <c r="G359" s="358" t="s">
        <v>1115</v>
      </c>
      <c r="H359" s="359"/>
      <c r="I359" s="359"/>
      <c r="J359" s="359"/>
      <c r="K359" s="359"/>
      <c r="L359" s="359"/>
      <c r="M359" s="359"/>
      <c r="N359" s="359"/>
      <c r="O359" s="359"/>
      <c r="P359" s="359"/>
      <c r="Q359" s="359"/>
      <c r="R359" s="360"/>
      <c r="S359" s="383"/>
      <c r="T359" s="384"/>
      <c r="U359" s="285"/>
      <c r="W359" s="112"/>
      <c r="X359" s="112"/>
    </row>
    <row r="360" spans="2:24" ht="114.6" customHeight="1" x14ac:dyDescent="0.2">
      <c r="B360" s="377" t="s">
        <v>945</v>
      </c>
      <c r="C360" s="378"/>
      <c r="D360" s="378"/>
      <c r="E360" s="378"/>
      <c r="F360" s="378"/>
      <c r="G360" s="650" t="s">
        <v>940</v>
      </c>
      <c r="H360" s="650"/>
      <c r="I360" s="650"/>
      <c r="J360" s="650"/>
      <c r="K360" s="650"/>
      <c r="L360" s="650"/>
      <c r="M360" s="650"/>
      <c r="N360" s="650"/>
      <c r="O360" s="650"/>
      <c r="P360" s="650"/>
      <c r="Q360" s="650"/>
      <c r="R360" s="650"/>
      <c r="S360" s="381"/>
      <c r="T360" s="382"/>
      <c r="U360" s="285"/>
    </row>
    <row r="361" spans="2:24" ht="169.9" customHeight="1" x14ac:dyDescent="0.2">
      <c r="B361" s="377" t="s">
        <v>946</v>
      </c>
      <c r="C361" s="378"/>
      <c r="D361" s="378"/>
      <c r="E361" s="378"/>
      <c r="F361" s="378"/>
      <c r="G361" s="380" t="s">
        <v>941</v>
      </c>
      <c r="H361" s="380"/>
      <c r="I361" s="380"/>
      <c r="J361" s="380"/>
      <c r="K361" s="380"/>
      <c r="L361" s="380"/>
      <c r="M361" s="380"/>
      <c r="N361" s="380"/>
      <c r="O361" s="380"/>
      <c r="P361" s="380"/>
      <c r="Q361" s="380"/>
      <c r="R361" s="380"/>
      <c r="S361" s="383"/>
      <c r="T361" s="384"/>
      <c r="U361" s="285"/>
    </row>
    <row r="362" spans="2:24" ht="180" customHeight="1" x14ac:dyDescent="0.2">
      <c r="B362" s="377" t="s">
        <v>947</v>
      </c>
      <c r="C362" s="378"/>
      <c r="D362" s="378"/>
      <c r="E362" s="378"/>
      <c r="F362" s="378"/>
      <c r="G362" s="380" t="s">
        <v>942</v>
      </c>
      <c r="H362" s="380"/>
      <c r="I362" s="380"/>
      <c r="J362" s="380"/>
      <c r="K362" s="380"/>
      <c r="L362" s="380"/>
      <c r="M362" s="380"/>
      <c r="N362" s="380"/>
      <c r="O362" s="380"/>
      <c r="P362" s="380"/>
      <c r="Q362" s="380"/>
      <c r="R362" s="380"/>
      <c r="S362" s="383"/>
      <c r="T362" s="384"/>
      <c r="U362" s="285"/>
    </row>
    <row r="363" spans="2:24" ht="93.6" customHeight="1" x14ac:dyDescent="0.2">
      <c r="B363" s="377" t="s">
        <v>948</v>
      </c>
      <c r="C363" s="378"/>
      <c r="D363" s="378"/>
      <c r="E363" s="378"/>
      <c r="F363" s="378"/>
      <c r="G363" s="380" t="s">
        <v>943</v>
      </c>
      <c r="H363" s="380"/>
      <c r="I363" s="380"/>
      <c r="J363" s="380"/>
      <c r="K363" s="380"/>
      <c r="L363" s="380"/>
      <c r="M363" s="380"/>
      <c r="N363" s="380"/>
      <c r="O363" s="380"/>
      <c r="P363" s="380"/>
      <c r="Q363" s="380"/>
      <c r="R363" s="380"/>
      <c r="S363" s="383"/>
      <c r="T363" s="384"/>
      <c r="U363" s="285"/>
    </row>
    <row r="364" spans="2:24" ht="115.15" customHeight="1" x14ac:dyDescent="0.2">
      <c r="B364" s="377" t="s">
        <v>949</v>
      </c>
      <c r="C364" s="378"/>
      <c r="D364" s="378"/>
      <c r="E364" s="378"/>
      <c r="F364" s="378"/>
      <c r="G364" s="380" t="s">
        <v>944</v>
      </c>
      <c r="H364" s="380"/>
      <c r="I364" s="380"/>
      <c r="J364" s="380"/>
      <c r="K364" s="380"/>
      <c r="L364" s="380"/>
      <c r="M364" s="380"/>
      <c r="N364" s="380"/>
      <c r="O364" s="380"/>
      <c r="P364" s="380"/>
      <c r="Q364" s="380"/>
      <c r="R364" s="380"/>
      <c r="S364" s="383"/>
      <c r="T364" s="384"/>
      <c r="U364" s="285"/>
    </row>
    <row r="365" spans="2:24" ht="231" customHeight="1" x14ac:dyDescent="0.2">
      <c r="B365" s="377" t="s">
        <v>950</v>
      </c>
      <c r="C365" s="378"/>
      <c r="D365" s="378"/>
      <c r="E365" s="378"/>
      <c r="F365" s="378"/>
      <c r="G365" s="380" t="s">
        <v>1234</v>
      </c>
      <c r="H365" s="380"/>
      <c r="I365" s="380"/>
      <c r="J365" s="380"/>
      <c r="K365" s="380"/>
      <c r="L365" s="380"/>
      <c r="M365" s="380"/>
      <c r="N365" s="380"/>
      <c r="O365" s="380"/>
      <c r="P365" s="380"/>
      <c r="Q365" s="380"/>
      <c r="R365" s="380"/>
      <c r="S365" s="383"/>
      <c r="T365" s="384"/>
      <c r="U365" s="285"/>
    </row>
    <row r="366" spans="2:24" ht="127.9" customHeight="1" x14ac:dyDescent="0.2">
      <c r="B366" s="377" t="s">
        <v>951</v>
      </c>
      <c r="C366" s="378"/>
      <c r="D366" s="378"/>
      <c r="E366" s="378"/>
      <c r="F366" s="378"/>
      <c r="G366" s="380" t="s">
        <v>1230</v>
      </c>
      <c r="H366" s="380"/>
      <c r="I366" s="380"/>
      <c r="J366" s="380"/>
      <c r="K366" s="380"/>
      <c r="L366" s="380"/>
      <c r="M366" s="380"/>
      <c r="N366" s="380"/>
      <c r="O366" s="380"/>
      <c r="P366" s="380"/>
      <c r="Q366" s="380"/>
      <c r="R366" s="380"/>
      <c r="S366" s="383"/>
      <c r="T366" s="384"/>
      <c r="U366" s="285"/>
    </row>
    <row r="367" spans="2:24" ht="129.6" customHeight="1" x14ac:dyDescent="0.2">
      <c r="B367" s="377" t="s">
        <v>952</v>
      </c>
      <c r="C367" s="378"/>
      <c r="D367" s="378"/>
      <c r="E367" s="378"/>
      <c r="F367" s="379"/>
      <c r="G367" s="380" t="s">
        <v>1059</v>
      </c>
      <c r="H367" s="380"/>
      <c r="I367" s="380"/>
      <c r="J367" s="380"/>
      <c r="K367" s="380"/>
      <c r="L367" s="380"/>
      <c r="M367" s="380"/>
      <c r="N367" s="380"/>
      <c r="O367" s="380"/>
      <c r="P367" s="380"/>
      <c r="Q367" s="380"/>
      <c r="R367" s="380"/>
      <c r="S367" s="383"/>
      <c r="T367" s="384"/>
      <c r="U367" s="285"/>
    </row>
    <row r="368" spans="2:24" ht="97.15" customHeight="1" x14ac:dyDescent="0.2">
      <c r="B368" s="377" t="s">
        <v>953</v>
      </c>
      <c r="C368" s="378"/>
      <c r="D368" s="378"/>
      <c r="E368" s="378"/>
      <c r="F368" s="379"/>
      <c r="G368" s="380" t="s">
        <v>1060</v>
      </c>
      <c r="H368" s="380"/>
      <c r="I368" s="380"/>
      <c r="J368" s="380"/>
      <c r="K368" s="380"/>
      <c r="L368" s="380"/>
      <c r="M368" s="380"/>
      <c r="N368" s="380"/>
      <c r="O368" s="380"/>
      <c r="P368" s="380"/>
      <c r="Q368" s="380"/>
      <c r="R368" s="380"/>
      <c r="S368" s="383"/>
      <c r="T368" s="384"/>
      <c r="U368" s="285"/>
    </row>
    <row r="369" spans="1:21" ht="89.45" customHeight="1" x14ac:dyDescent="0.2">
      <c r="B369" s="377" t="s">
        <v>954</v>
      </c>
      <c r="C369" s="378"/>
      <c r="D369" s="378"/>
      <c r="E369" s="378"/>
      <c r="F369" s="379"/>
      <c r="G369" s="380" t="s">
        <v>1231</v>
      </c>
      <c r="H369" s="380"/>
      <c r="I369" s="380"/>
      <c r="J369" s="380"/>
      <c r="K369" s="380"/>
      <c r="L369" s="380"/>
      <c r="M369" s="380"/>
      <c r="N369" s="380"/>
      <c r="O369" s="380"/>
      <c r="P369" s="380"/>
      <c r="Q369" s="380"/>
      <c r="R369" s="380"/>
      <c r="S369" s="383"/>
      <c r="T369" s="384"/>
      <c r="U369" s="285"/>
    </row>
    <row r="370" spans="1:21" ht="111" customHeight="1" x14ac:dyDescent="0.2">
      <c r="B370" s="377" t="s">
        <v>955</v>
      </c>
      <c r="C370" s="378"/>
      <c r="D370" s="378"/>
      <c r="E370" s="378"/>
      <c r="F370" s="379"/>
      <c r="G370" s="380" t="s">
        <v>1232</v>
      </c>
      <c r="H370" s="380"/>
      <c r="I370" s="380"/>
      <c r="J370" s="380"/>
      <c r="K370" s="380"/>
      <c r="L370" s="380"/>
      <c r="M370" s="380"/>
      <c r="N370" s="380"/>
      <c r="O370" s="380"/>
      <c r="P370" s="380"/>
      <c r="Q370" s="380"/>
      <c r="R370" s="380"/>
      <c r="S370" s="383"/>
      <c r="T370" s="384"/>
      <c r="U370" s="285"/>
    </row>
    <row r="371" spans="1:21" ht="100.15" customHeight="1" x14ac:dyDescent="0.2">
      <c r="B371" s="377" t="s">
        <v>1117</v>
      </c>
      <c r="C371" s="378"/>
      <c r="D371" s="378"/>
      <c r="E371" s="378"/>
      <c r="F371" s="379"/>
      <c r="G371" s="380" t="s">
        <v>1233</v>
      </c>
      <c r="H371" s="380"/>
      <c r="I371" s="380"/>
      <c r="J371" s="380"/>
      <c r="K371" s="380"/>
      <c r="L371" s="380"/>
      <c r="M371" s="380"/>
      <c r="N371" s="380"/>
      <c r="O371" s="380"/>
      <c r="P371" s="380"/>
      <c r="Q371" s="380"/>
      <c r="R371" s="380"/>
      <c r="S371" s="385"/>
      <c r="T371" s="386"/>
      <c r="U371" s="285"/>
    </row>
    <row r="372" spans="1:21" ht="15" customHeight="1" x14ac:dyDescent="0.2">
      <c r="B372" s="629" t="s">
        <v>112</v>
      </c>
      <c r="C372" s="630"/>
      <c r="D372" s="630"/>
      <c r="E372" s="630"/>
      <c r="F372" s="630"/>
      <c r="G372" s="630"/>
      <c r="H372" s="630"/>
      <c r="I372" s="630"/>
      <c r="J372" s="630"/>
      <c r="K372" s="630"/>
      <c r="L372" s="630"/>
      <c r="M372" s="630"/>
      <c r="N372" s="630"/>
      <c r="O372" s="630"/>
      <c r="P372" s="630"/>
      <c r="Q372" s="630"/>
      <c r="R372" s="630"/>
      <c r="S372" s="630"/>
      <c r="T372" s="631"/>
    </row>
    <row r="373" spans="1:21" ht="15" customHeight="1" x14ac:dyDescent="0.2">
      <c r="B373" s="539" t="s">
        <v>47</v>
      </c>
      <c r="C373" s="540"/>
      <c r="D373" s="540"/>
      <c r="E373" s="540"/>
      <c r="F373" s="541"/>
      <c r="G373" s="622" t="s">
        <v>103</v>
      </c>
      <c r="H373" s="623"/>
      <c r="I373" s="623"/>
      <c r="J373" s="623"/>
      <c r="K373" s="623"/>
      <c r="L373" s="623"/>
      <c r="M373" s="623"/>
      <c r="N373" s="623"/>
      <c r="O373" s="623"/>
      <c r="P373" s="623"/>
      <c r="Q373" s="623"/>
      <c r="R373" s="624"/>
      <c r="S373" s="622" t="s">
        <v>104</v>
      </c>
      <c r="T373" s="624"/>
    </row>
    <row r="374" spans="1:21" ht="133.15" customHeight="1" x14ac:dyDescent="0.2">
      <c r="A374" s="54"/>
      <c r="B374" s="423" t="s">
        <v>543</v>
      </c>
      <c r="C374" s="423"/>
      <c r="D374" s="423"/>
      <c r="E374" s="423"/>
      <c r="F374" s="423"/>
      <c r="G374" s="628" t="s">
        <v>1271</v>
      </c>
      <c r="H374" s="628"/>
      <c r="I374" s="628"/>
      <c r="J374" s="628"/>
      <c r="K374" s="628"/>
      <c r="L374" s="628"/>
      <c r="M374" s="628"/>
      <c r="N374" s="628"/>
      <c r="O374" s="628"/>
      <c r="P374" s="628"/>
      <c r="Q374" s="628"/>
      <c r="R374" s="628"/>
      <c r="S374" s="611" t="s">
        <v>1272</v>
      </c>
      <c r="T374" s="612"/>
    </row>
    <row r="375" spans="1:21" ht="176.45" customHeight="1" x14ac:dyDescent="0.2">
      <c r="A375" s="54"/>
      <c r="B375" s="423" t="s">
        <v>544</v>
      </c>
      <c r="C375" s="423"/>
      <c r="D375" s="423"/>
      <c r="E375" s="423"/>
      <c r="F375" s="423"/>
      <c r="G375" s="619" t="s">
        <v>1273</v>
      </c>
      <c r="H375" s="620"/>
      <c r="I375" s="620"/>
      <c r="J375" s="620"/>
      <c r="K375" s="620"/>
      <c r="L375" s="620"/>
      <c r="M375" s="620"/>
      <c r="N375" s="620"/>
      <c r="O375" s="620"/>
      <c r="P375" s="620"/>
      <c r="Q375" s="620"/>
      <c r="R375" s="621"/>
      <c r="S375" s="611" t="str">
        <f>+S374</f>
        <v>Actividades de Operación ejecutadas en la Fase de Construcción
Semana 273</v>
      </c>
      <c r="T375" s="612"/>
    </row>
    <row r="376" spans="1:21" ht="193.9" customHeight="1" x14ac:dyDescent="0.2">
      <c r="A376" s="54"/>
      <c r="B376" s="423" t="s">
        <v>545</v>
      </c>
      <c r="C376" s="423"/>
      <c r="D376" s="423"/>
      <c r="E376" s="423"/>
      <c r="F376" s="423"/>
      <c r="G376" s="608" t="s">
        <v>1274</v>
      </c>
      <c r="H376" s="609"/>
      <c r="I376" s="609"/>
      <c r="J376" s="609"/>
      <c r="K376" s="609"/>
      <c r="L376" s="609"/>
      <c r="M376" s="609"/>
      <c r="N376" s="609"/>
      <c r="O376" s="609"/>
      <c r="P376" s="609"/>
      <c r="Q376" s="609"/>
      <c r="R376" s="610"/>
      <c r="S376" s="611" t="str">
        <f>+S374</f>
        <v>Actividades de Operación ejecutadas en la Fase de Construcción
Semana 273</v>
      </c>
      <c r="T376" s="612"/>
    </row>
    <row r="377" spans="1:21" ht="132.6" customHeight="1" x14ac:dyDescent="0.2">
      <c r="A377" s="54"/>
      <c r="B377" s="423" t="s">
        <v>546</v>
      </c>
      <c r="C377" s="423"/>
      <c r="D377" s="423"/>
      <c r="E377" s="423"/>
      <c r="F377" s="423"/>
      <c r="G377" s="608" t="s">
        <v>1275</v>
      </c>
      <c r="H377" s="609"/>
      <c r="I377" s="609"/>
      <c r="J377" s="609"/>
      <c r="K377" s="609"/>
      <c r="L377" s="609"/>
      <c r="M377" s="609"/>
      <c r="N377" s="609"/>
      <c r="O377" s="609"/>
      <c r="P377" s="609"/>
      <c r="Q377" s="609"/>
      <c r="R377" s="610"/>
      <c r="S377" s="611" t="str">
        <f>+S376</f>
        <v>Actividades de Operación ejecutadas en la Fase de Construcción
Semana 273</v>
      </c>
      <c r="T377" s="612"/>
    </row>
    <row r="378" spans="1:21" ht="156" customHeight="1" x14ac:dyDescent="0.2">
      <c r="A378" s="54"/>
      <c r="B378" s="423" t="s">
        <v>547</v>
      </c>
      <c r="C378" s="423"/>
      <c r="D378" s="423"/>
      <c r="E378" s="423"/>
      <c r="F378" s="423"/>
      <c r="G378" s="608" t="s">
        <v>1276</v>
      </c>
      <c r="H378" s="609"/>
      <c r="I378" s="609"/>
      <c r="J378" s="609"/>
      <c r="K378" s="609"/>
      <c r="L378" s="609"/>
      <c r="M378" s="609"/>
      <c r="N378" s="609"/>
      <c r="O378" s="609"/>
      <c r="P378" s="609"/>
      <c r="Q378" s="609"/>
      <c r="R378" s="610"/>
      <c r="S378" s="611" t="str">
        <f>+S374</f>
        <v>Actividades de Operación ejecutadas en la Fase de Construcción
Semana 273</v>
      </c>
      <c r="T378" s="612"/>
    </row>
    <row r="379" spans="1:21" ht="205.9" customHeight="1" x14ac:dyDescent="0.2">
      <c r="A379" s="54"/>
      <c r="B379" s="423" t="s">
        <v>548</v>
      </c>
      <c r="C379" s="423"/>
      <c r="D379" s="423"/>
      <c r="E379" s="423"/>
      <c r="F379" s="423"/>
      <c r="G379" s="625" t="s">
        <v>1277</v>
      </c>
      <c r="H379" s="626"/>
      <c r="I379" s="626"/>
      <c r="J379" s="626"/>
      <c r="K379" s="626"/>
      <c r="L379" s="626"/>
      <c r="M379" s="626"/>
      <c r="N379" s="626"/>
      <c r="O379" s="626"/>
      <c r="P379" s="626"/>
      <c r="Q379" s="626"/>
      <c r="R379" s="626"/>
      <c r="S379" s="611" t="str">
        <f>+S374</f>
        <v>Actividades de Operación ejecutadas en la Fase de Construcción
Semana 273</v>
      </c>
      <c r="T379" s="612"/>
    </row>
    <row r="380" spans="1:21" ht="408.6" customHeight="1" x14ac:dyDescent="0.2">
      <c r="B380" s="482" t="s">
        <v>306</v>
      </c>
      <c r="C380" s="483"/>
      <c r="D380" s="483"/>
      <c r="E380" s="483"/>
      <c r="F380" s="483"/>
      <c r="G380" s="616"/>
      <c r="H380" s="617"/>
      <c r="I380" s="617"/>
      <c r="J380" s="617"/>
      <c r="K380" s="617"/>
      <c r="L380" s="617"/>
      <c r="M380" s="617"/>
      <c r="N380" s="617"/>
      <c r="O380" s="617"/>
      <c r="P380" s="617"/>
      <c r="Q380" s="617"/>
      <c r="R380" s="618"/>
      <c r="S380" s="447"/>
      <c r="T380" s="449"/>
    </row>
    <row r="381" spans="1:21" ht="14.1" customHeight="1" x14ac:dyDescent="0.2">
      <c r="B381" s="68"/>
      <c r="C381" s="51"/>
      <c r="D381" s="51"/>
      <c r="E381" s="51"/>
      <c r="F381" s="51"/>
      <c r="G381" s="65"/>
      <c r="H381" s="49"/>
      <c r="I381" s="49"/>
      <c r="J381" s="49"/>
      <c r="K381" s="49"/>
      <c r="L381" s="49"/>
      <c r="M381" s="49"/>
      <c r="N381" s="49"/>
      <c r="O381" s="49"/>
      <c r="P381" s="49"/>
      <c r="Q381" s="49"/>
      <c r="R381" s="49"/>
      <c r="S381" s="51"/>
      <c r="T381" s="69"/>
    </row>
    <row r="382" spans="1:21" ht="24" customHeight="1" x14ac:dyDescent="0.2">
      <c r="B382" s="514" t="s">
        <v>105</v>
      </c>
      <c r="C382" s="515"/>
      <c r="D382" s="515"/>
      <c r="E382" s="515"/>
      <c r="F382" s="515"/>
      <c r="G382" s="515"/>
      <c r="H382" s="515"/>
      <c r="I382" s="515"/>
      <c r="J382" s="515"/>
      <c r="K382" s="515"/>
      <c r="L382" s="515"/>
      <c r="M382" s="515"/>
      <c r="N382" s="515"/>
      <c r="O382" s="515"/>
      <c r="P382" s="515"/>
      <c r="Q382" s="515"/>
      <c r="R382" s="515"/>
      <c r="S382" s="515"/>
      <c r="T382" s="516"/>
    </row>
    <row r="383" spans="1:21" ht="255" customHeight="1" x14ac:dyDescent="0.2">
      <c r="B383" s="627" t="s">
        <v>1328</v>
      </c>
      <c r="C383" s="627"/>
      <c r="D383" s="627"/>
      <c r="E383" s="627"/>
      <c r="F383" s="627"/>
      <c r="G383" s="627"/>
      <c r="H383" s="627"/>
      <c r="I383" s="627"/>
      <c r="J383" s="627"/>
      <c r="K383" s="627"/>
      <c r="L383" s="627"/>
      <c r="M383" s="627"/>
      <c r="N383" s="627"/>
      <c r="O383" s="627"/>
      <c r="P383" s="627"/>
      <c r="Q383" s="627"/>
      <c r="R383" s="627"/>
      <c r="S383" s="627"/>
      <c r="T383" s="627"/>
    </row>
    <row r="384" spans="1:21" ht="14.25" customHeight="1" x14ac:dyDescent="0.2">
      <c r="B384" s="605"/>
      <c r="C384" s="605"/>
      <c r="D384" s="605"/>
      <c r="E384" s="605"/>
      <c r="F384" s="605"/>
      <c r="G384" s="605"/>
      <c r="H384" s="605"/>
      <c r="I384" s="605"/>
      <c r="J384" s="605"/>
      <c r="K384" s="605"/>
      <c r="L384" s="605"/>
      <c r="M384" s="605"/>
      <c r="N384" s="605"/>
      <c r="O384" s="605"/>
      <c r="P384" s="605"/>
      <c r="Q384" s="606"/>
      <c r="R384" s="607"/>
      <c r="S384" s="605"/>
      <c r="T384" s="606"/>
    </row>
    <row r="385" spans="2:20" ht="15" customHeight="1" x14ac:dyDescent="0.2">
      <c r="B385" s="613" t="s">
        <v>106</v>
      </c>
      <c r="C385" s="614"/>
      <c r="D385" s="614"/>
      <c r="E385" s="614"/>
      <c r="F385" s="615"/>
      <c r="G385" s="613" t="s">
        <v>107</v>
      </c>
      <c r="H385" s="614"/>
      <c r="I385" s="614"/>
      <c r="J385" s="614"/>
      <c r="K385" s="614"/>
      <c r="L385" s="614"/>
      <c r="M385" s="614"/>
      <c r="N385" s="614"/>
      <c r="O385" s="614"/>
      <c r="P385" s="615"/>
      <c r="Q385" s="613" t="s">
        <v>108</v>
      </c>
      <c r="R385" s="614"/>
      <c r="S385" s="614"/>
      <c r="T385" s="615"/>
    </row>
    <row r="386" spans="2:20" ht="114.75" customHeight="1" x14ac:dyDescent="0.2">
      <c r="B386" s="599" t="s">
        <v>455</v>
      </c>
      <c r="C386" s="600"/>
      <c r="D386" s="600"/>
      <c r="E386" s="600"/>
      <c r="F386" s="601"/>
      <c r="G386" s="602" t="s">
        <v>288</v>
      </c>
      <c r="H386" s="603"/>
      <c r="I386" s="603"/>
      <c r="J386" s="603"/>
      <c r="K386" s="603"/>
      <c r="L386" s="603"/>
      <c r="M386" s="603"/>
      <c r="N386" s="603"/>
      <c r="O386" s="603"/>
      <c r="P386" s="604"/>
      <c r="Q386" s="602" t="s">
        <v>116</v>
      </c>
      <c r="R386" s="603"/>
      <c r="S386" s="603"/>
      <c r="T386" s="604"/>
    </row>
    <row r="387" spans="2:20" ht="13.9" customHeight="1" x14ac:dyDescent="0.2">
      <c r="G387" s="47"/>
      <c r="H387" s="47"/>
      <c r="I387" s="47"/>
      <c r="J387" s="47"/>
      <c r="K387" s="47"/>
      <c r="L387" s="47"/>
      <c r="M387" s="47"/>
      <c r="N387" s="47"/>
      <c r="O387" s="47"/>
      <c r="P387" s="47"/>
      <c r="Q387" s="48"/>
      <c r="R387" s="48"/>
    </row>
  </sheetData>
  <mergeCells count="1011">
    <mergeCell ref="B120:C120"/>
    <mergeCell ref="D120:J120"/>
    <mergeCell ref="K120:R120"/>
    <mergeCell ref="S120:T120"/>
    <mergeCell ref="S126:T126"/>
    <mergeCell ref="S127:T127"/>
    <mergeCell ref="D126:J126"/>
    <mergeCell ref="B156:E156"/>
    <mergeCell ref="G113:R113"/>
    <mergeCell ref="S113:T113"/>
    <mergeCell ref="B166:C166"/>
    <mergeCell ref="G232:J232"/>
    <mergeCell ref="K232:T232"/>
    <mergeCell ref="C233:D233"/>
    <mergeCell ref="E233:F233"/>
    <mergeCell ref="G233:J233"/>
    <mergeCell ref="B174:C174"/>
    <mergeCell ref="B143:D143"/>
    <mergeCell ref="B142:D142"/>
    <mergeCell ref="B117:C117"/>
    <mergeCell ref="D117:J117"/>
    <mergeCell ref="K117:R117"/>
    <mergeCell ref="S117:T117"/>
    <mergeCell ref="B118:C118"/>
    <mergeCell ref="D118:J118"/>
    <mergeCell ref="K118:R118"/>
    <mergeCell ref="S118:T118"/>
    <mergeCell ref="B119:C119"/>
    <mergeCell ref="D119:J119"/>
    <mergeCell ref="K119:R119"/>
    <mergeCell ref="S119:T119"/>
    <mergeCell ref="J184:T184"/>
    <mergeCell ref="B158:C158"/>
    <mergeCell ref="J158:T158"/>
    <mergeCell ref="H197:I197"/>
    <mergeCell ref="D190:E190"/>
    <mergeCell ref="F190:I190"/>
    <mergeCell ref="J172:T172"/>
    <mergeCell ref="D185:E185"/>
    <mergeCell ref="F168:I168"/>
    <mergeCell ref="D170:E170"/>
    <mergeCell ref="M196:T196"/>
    <mergeCell ref="F197:G197"/>
    <mergeCell ref="D186:E186"/>
    <mergeCell ref="D193:E193"/>
    <mergeCell ref="D153:E153"/>
    <mergeCell ref="D157:E157"/>
    <mergeCell ref="F170:I170"/>
    <mergeCell ref="F185:I185"/>
    <mergeCell ref="J185:T185"/>
    <mergeCell ref="J156:T157"/>
    <mergeCell ref="D158:E158"/>
    <mergeCell ref="D163:E163"/>
    <mergeCell ref="D159:E159"/>
    <mergeCell ref="B187:C187"/>
    <mergeCell ref="D187:E187"/>
    <mergeCell ref="B164:C164"/>
    <mergeCell ref="B165:C165"/>
    <mergeCell ref="D165:E165"/>
    <mergeCell ref="G153:K153"/>
    <mergeCell ref="K233:T233"/>
    <mergeCell ref="D181:E181"/>
    <mergeCell ref="D188:E188"/>
    <mergeCell ref="J190:T190"/>
    <mergeCell ref="B195:B216"/>
    <mergeCell ref="B175:C175"/>
    <mergeCell ref="D175:E175"/>
    <mergeCell ref="F175:I175"/>
    <mergeCell ref="J175:T175"/>
    <mergeCell ref="J186:T186"/>
    <mergeCell ref="F177:I177"/>
    <mergeCell ref="J180:T180"/>
    <mergeCell ref="F180:I180"/>
    <mergeCell ref="J179:T179"/>
    <mergeCell ref="F189:I189"/>
    <mergeCell ref="B171:C171"/>
    <mergeCell ref="B191:C191"/>
    <mergeCell ref="D191:E191"/>
    <mergeCell ref="F191:I191"/>
    <mergeCell ref="J191:T191"/>
    <mergeCell ref="C197:E197"/>
    <mergeCell ref="B189:C189"/>
    <mergeCell ref="C232:D232"/>
    <mergeCell ref="E232:F232"/>
    <mergeCell ref="K222:T222"/>
    <mergeCell ref="G208:J208"/>
    <mergeCell ref="E207:F207"/>
    <mergeCell ref="C211:D211"/>
    <mergeCell ref="G214:J214"/>
    <mergeCell ref="K216:T216"/>
    <mergeCell ref="E214:F214"/>
    <mergeCell ref="E211:F211"/>
    <mergeCell ref="S116:T116"/>
    <mergeCell ref="D116:J116"/>
    <mergeCell ref="E139:F139"/>
    <mergeCell ref="B148:K148"/>
    <mergeCell ref="E144:F144"/>
    <mergeCell ref="B140:D140"/>
    <mergeCell ref="I149:K149"/>
    <mergeCell ref="F181:I181"/>
    <mergeCell ref="C201:D201"/>
    <mergeCell ref="K200:L200"/>
    <mergeCell ref="M197:T203"/>
    <mergeCell ref="B167:C167"/>
    <mergeCell ref="B159:C159"/>
    <mergeCell ref="J170:T170"/>
    <mergeCell ref="F164:I164"/>
    <mergeCell ref="F159:I159"/>
    <mergeCell ref="B147:T147"/>
    <mergeCell ref="E136:F136"/>
    <mergeCell ref="S129:T129"/>
    <mergeCell ref="K128:R128"/>
    <mergeCell ref="K129:R129"/>
    <mergeCell ref="B152:C152"/>
    <mergeCell ref="B153:C153"/>
    <mergeCell ref="J165:T165"/>
    <mergeCell ref="J164:T164"/>
    <mergeCell ref="D152:E152"/>
    <mergeCell ref="J152:K152"/>
    <mergeCell ref="F193:I193"/>
    <mergeCell ref="J193:T193"/>
    <mergeCell ref="J181:T181"/>
    <mergeCell ref="B185:C185"/>
    <mergeCell ref="C195:T195"/>
    <mergeCell ref="B162:C162"/>
    <mergeCell ref="D180:E180"/>
    <mergeCell ref="D168:E168"/>
    <mergeCell ref="B177:C177"/>
    <mergeCell ref="D177:E177"/>
    <mergeCell ref="J177:T177"/>
    <mergeCell ref="B181:C181"/>
    <mergeCell ref="J182:T182"/>
    <mergeCell ref="J189:T189"/>
    <mergeCell ref="B192:C192"/>
    <mergeCell ref="B76:B78"/>
    <mergeCell ref="C76:D78"/>
    <mergeCell ref="E78:H78"/>
    <mergeCell ref="I78:R78"/>
    <mergeCell ref="S78:T78"/>
    <mergeCell ref="S109:T109"/>
    <mergeCell ref="S110:T110"/>
    <mergeCell ref="B108:T108"/>
    <mergeCell ref="B182:C182"/>
    <mergeCell ref="D182:E182"/>
    <mergeCell ref="F182:I182"/>
    <mergeCell ref="K130:R130"/>
    <mergeCell ref="B139:D139"/>
    <mergeCell ref="J88:R88"/>
    <mergeCell ref="F187:I187"/>
    <mergeCell ref="J187:T187"/>
    <mergeCell ref="E87:I87"/>
    <mergeCell ref="J86:R86"/>
    <mergeCell ref="S83:T83"/>
    <mergeCell ref="B132:T132"/>
    <mergeCell ref="G111:R111"/>
    <mergeCell ref="B116:C116"/>
    <mergeCell ref="G218:J218"/>
    <mergeCell ref="K218:T218"/>
    <mergeCell ref="E210:F210"/>
    <mergeCell ref="K213:T213"/>
    <mergeCell ref="F165:I165"/>
    <mergeCell ref="F166:I166"/>
    <mergeCell ref="J166:T166"/>
    <mergeCell ref="C204:F204"/>
    <mergeCell ref="B170:C170"/>
    <mergeCell ref="J173:T173"/>
    <mergeCell ref="D169:E169"/>
    <mergeCell ref="D171:E171"/>
    <mergeCell ref="F171:I171"/>
    <mergeCell ref="J171:T171"/>
    <mergeCell ref="F169:I169"/>
    <mergeCell ref="J169:T169"/>
    <mergeCell ref="B176:C176"/>
    <mergeCell ref="F194:I194"/>
    <mergeCell ref="J194:T194"/>
    <mergeCell ref="G207:J207"/>
    <mergeCell ref="K207:T207"/>
    <mergeCell ref="E205:F205"/>
    <mergeCell ref="B184:C184"/>
    <mergeCell ref="D184:E184"/>
    <mergeCell ref="F184:I184"/>
    <mergeCell ref="E235:F235"/>
    <mergeCell ref="G235:J235"/>
    <mergeCell ref="E227:F227"/>
    <mergeCell ref="E229:F229"/>
    <mergeCell ref="G229:J229"/>
    <mergeCell ref="K229:T229"/>
    <mergeCell ref="K225:T225"/>
    <mergeCell ref="E225:F225"/>
    <mergeCell ref="K217:T217"/>
    <mergeCell ref="E218:F218"/>
    <mergeCell ref="C213:D213"/>
    <mergeCell ref="G215:J215"/>
    <mergeCell ref="K212:T212"/>
    <mergeCell ref="C196:L196"/>
    <mergeCell ref="E209:F209"/>
    <mergeCell ref="C208:D208"/>
    <mergeCell ref="K211:T211"/>
    <mergeCell ref="E213:F213"/>
    <mergeCell ref="C203:L203"/>
    <mergeCell ref="C228:D228"/>
    <mergeCell ref="E228:F228"/>
    <mergeCell ref="K226:T226"/>
    <mergeCell ref="C219:D219"/>
    <mergeCell ref="E219:F219"/>
    <mergeCell ref="C230:D230"/>
    <mergeCell ref="G226:J226"/>
    <mergeCell ref="H200:I200"/>
    <mergeCell ref="E200:F200"/>
    <mergeCell ref="C223:D223"/>
    <mergeCell ref="G221:J221"/>
    <mergeCell ref="K221:T221"/>
    <mergeCell ref="K206:T206"/>
    <mergeCell ref="E75:H75"/>
    <mergeCell ref="I76:R76"/>
    <mergeCell ref="S76:T76"/>
    <mergeCell ref="S77:T77"/>
    <mergeCell ref="S100:T100"/>
    <mergeCell ref="E97:I97"/>
    <mergeCell ref="G255:H255"/>
    <mergeCell ref="E255:F255"/>
    <mergeCell ref="K227:T227"/>
    <mergeCell ref="E201:F201"/>
    <mergeCell ref="S82:T82"/>
    <mergeCell ref="E82:I82"/>
    <mergeCell ref="J82:R82"/>
    <mergeCell ref="E80:I80"/>
    <mergeCell ref="J80:R80"/>
    <mergeCell ref="S80:T80"/>
    <mergeCell ref="H243:I243"/>
    <mergeCell ref="E250:F250"/>
    <mergeCell ref="E254:F254"/>
    <mergeCell ref="K209:T209"/>
    <mergeCell ref="D129:J129"/>
    <mergeCell ref="C235:D235"/>
    <mergeCell ref="K107:R107"/>
    <mergeCell ref="D174:E174"/>
    <mergeCell ref="B179:C179"/>
    <mergeCell ref="D179:E179"/>
    <mergeCell ref="C229:D229"/>
    <mergeCell ref="G227:J227"/>
    <mergeCell ref="K224:T224"/>
    <mergeCell ref="E223:F223"/>
    <mergeCell ref="D183:E183"/>
    <mergeCell ref="F183:I183"/>
    <mergeCell ref="B236:T236"/>
    <mergeCell ref="C222:D222"/>
    <mergeCell ref="J198:L198"/>
    <mergeCell ref="C218:D218"/>
    <mergeCell ref="K235:T235"/>
    <mergeCell ref="G228:J228"/>
    <mergeCell ref="K228:T228"/>
    <mergeCell ref="B89:B91"/>
    <mergeCell ref="E94:I94"/>
    <mergeCell ref="J94:R94"/>
    <mergeCell ref="E89:I89"/>
    <mergeCell ref="J89:R89"/>
    <mergeCell ref="S89:T89"/>
    <mergeCell ref="S93:T93"/>
    <mergeCell ref="S90:T90"/>
    <mergeCell ref="E224:F224"/>
    <mergeCell ref="G224:J224"/>
    <mergeCell ref="G222:J222"/>
    <mergeCell ref="C216:D216"/>
    <mergeCell ref="K215:T215"/>
    <mergeCell ref="C220:D220"/>
    <mergeCell ref="E220:F220"/>
    <mergeCell ref="B183:C183"/>
    <mergeCell ref="G217:J217"/>
    <mergeCell ref="B178:C178"/>
    <mergeCell ref="F179:I179"/>
    <mergeCell ref="B180:C180"/>
    <mergeCell ref="D107:J107"/>
    <mergeCell ref="C210:D210"/>
    <mergeCell ref="E212:F212"/>
    <mergeCell ref="K208:T208"/>
    <mergeCell ref="F198:G198"/>
    <mergeCell ref="C80:D80"/>
    <mergeCell ref="B81:B88"/>
    <mergeCell ref="E93:I93"/>
    <mergeCell ref="E90:I90"/>
    <mergeCell ref="J84:R84"/>
    <mergeCell ref="J90:R90"/>
    <mergeCell ref="J81:R81"/>
    <mergeCell ref="E86:I86"/>
    <mergeCell ref="S81:T81"/>
    <mergeCell ref="S86:T86"/>
    <mergeCell ref="E83:I83"/>
    <mergeCell ref="E88:I88"/>
    <mergeCell ref="S85:T85"/>
    <mergeCell ref="C89:D91"/>
    <mergeCell ref="S91:T91"/>
    <mergeCell ref="S87:T87"/>
    <mergeCell ref="E81:I81"/>
    <mergeCell ref="E91:I91"/>
    <mergeCell ref="J91:R91"/>
    <mergeCell ref="J87:R87"/>
    <mergeCell ref="S84:T84"/>
    <mergeCell ref="E85:I85"/>
    <mergeCell ref="J85:R85"/>
    <mergeCell ref="E84:I84"/>
    <mergeCell ref="S88:T88"/>
    <mergeCell ref="C81:D88"/>
    <mergeCell ref="J83:R83"/>
    <mergeCell ref="J93:R93"/>
    <mergeCell ref="O35:Q36"/>
    <mergeCell ref="J35:N36"/>
    <mergeCell ref="S38:T38"/>
    <mergeCell ref="I62:R62"/>
    <mergeCell ref="E68:H68"/>
    <mergeCell ref="I68:R68"/>
    <mergeCell ref="B65:B75"/>
    <mergeCell ref="E54:H54"/>
    <mergeCell ref="I54:R54"/>
    <mergeCell ref="S54:T54"/>
    <mergeCell ref="B54:B64"/>
    <mergeCell ref="I55:R55"/>
    <mergeCell ref="E60:H60"/>
    <mergeCell ref="I57:R57"/>
    <mergeCell ref="S57:T57"/>
    <mergeCell ref="I61:R61"/>
    <mergeCell ref="E100:I100"/>
    <mergeCell ref="E96:I96"/>
    <mergeCell ref="S97:T97"/>
    <mergeCell ref="S99:T99"/>
    <mergeCell ref="S98:T98"/>
    <mergeCell ref="E95:I95"/>
    <mergeCell ref="E98:I98"/>
    <mergeCell ref="B92:B99"/>
    <mergeCell ref="J97:R97"/>
    <mergeCell ref="S92:T92"/>
    <mergeCell ref="S95:T95"/>
    <mergeCell ref="J96:R96"/>
    <mergeCell ref="C92:D99"/>
    <mergeCell ref="E76:H76"/>
    <mergeCell ref="I74:R74"/>
    <mergeCell ref="S74:T74"/>
    <mergeCell ref="F35:I36"/>
    <mergeCell ref="B33:E34"/>
    <mergeCell ref="J31:N32"/>
    <mergeCell ref="B31:E32"/>
    <mergeCell ref="F19:I22"/>
    <mergeCell ref="B23:E27"/>
    <mergeCell ref="O14:Q15"/>
    <mergeCell ref="S71:T71"/>
    <mergeCell ref="S67:T67"/>
    <mergeCell ref="S68:T68"/>
    <mergeCell ref="I70:R70"/>
    <mergeCell ref="S69:T69"/>
    <mergeCell ref="S66:T66"/>
    <mergeCell ref="S70:T70"/>
    <mergeCell ref="I73:R73"/>
    <mergeCell ref="I71:R71"/>
    <mergeCell ref="E67:H67"/>
    <mergeCell ref="E65:H65"/>
    <mergeCell ref="I72:R72"/>
    <mergeCell ref="I69:R69"/>
    <mergeCell ref="E63:H63"/>
    <mergeCell ref="I63:R63"/>
    <mergeCell ref="E69:H69"/>
    <mergeCell ref="F14:I15"/>
    <mergeCell ref="R28:T28"/>
    <mergeCell ref="O33:Q34"/>
    <mergeCell ref="J33:N34"/>
    <mergeCell ref="R33:T34"/>
    <mergeCell ref="F33:I34"/>
    <mergeCell ref="B37:T37"/>
    <mergeCell ref="B35:E36"/>
    <mergeCell ref="R35:T36"/>
    <mergeCell ref="F31:I32"/>
    <mergeCell ref="B30:E30"/>
    <mergeCell ref="R31:T32"/>
    <mergeCell ref="O31:Q32"/>
    <mergeCell ref="J30:N30"/>
    <mergeCell ref="J13:N13"/>
    <mergeCell ref="F23:I27"/>
    <mergeCell ref="J23:N23"/>
    <mergeCell ref="B19:E22"/>
    <mergeCell ref="O28:Q28"/>
    <mergeCell ref="O30:Q30"/>
    <mergeCell ref="R30:T30"/>
    <mergeCell ref="F29:I29"/>
    <mergeCell ref="B29:E29"/>
    <mergeCell ref="O29:Q29"/>
    <mergeCell ref="J14:N15"/>
    <mergeCell ref="F12:I13"/>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J29:N29"/>
    <mergeCell ref="R29:T29"/>
    <mergeCell ref="V294:W294"/>
    <mergeCell ref="B292:T292"/>
    <mergeCell ref="B293:F293"/>
    <mergeCell ref="G293:R293"/>
    <mergeCell ref="S293:T293"/>
    <mergeCell ref="B298:F298"/>
    <mergeCell ref="G298:R298"/>
    <mergeCell ref="S298:T298"/>
    <mergeCell ref="B296:F296"/>
    <mergeCell ref="S297:T297"/>
    <mergeCell ref="B295:F295"/>
    <mergeCell ref="G295:R295"/>
    <mergeCell ref="G296:R296"/>
    <mergeCell ref="S296:T296"/>
    <mergeCell ref="G326:R326"/>
    <mergeCell ref="G320:R320"/>
    <mergeCell ref="G319:R319"/>
    <mergeCell ref="G316:R316"/>
    <mergeCell ref="W306:X356"/>
    <mergeCell ref="G307:R307"/>
    <mergeCell ref="G309:R309"/>
    <mergeCell ref="G310:R310"/>
    <mergeCell ref="G311:R311"/>
    <mergeCell ref="G312:R312"/>
    <mergeCell ref="G315:R315"/>
    <mergeCell ref="G351:R351"/>
    <mergeCell ref="B304:F304"/>
    <mergeCell ref="G304:R304"/>
    <mergeCell ref="S304:T304"/>
    <mergeCell ref="B301:F301"/>
    <mergeCell ref="S302:T303"/>
    <mergeCell ref="G356:R356"/>
    <mergeCell ref="B369:F369"/>
    <mergeCell ref="G369:R369"/>
    <mergeCell ref="G361:R361"/>
    <mergeCell ref="B361:F361"/>
    <mergeCell ref="G352:R352"/>
    <mergeCell ref="G353:R353"/>
    <mergeCell ref="G349:R349"/>
    <mergeCell ref="G348:R348"/>
    <mergeCell ref="G347:R347"/>
    <mergeCell ref="G350:R350"/>
    <mergeCell ref="G346:R346"/>
    <mergeCell ref="G334:R334"/>
    <mergeCell ref="G335:R335"/>
    <mergeCell ref="G328:R328"/>
    <mergeCell ref="G327:R327"/>
    <mergeCell ref="G313:R313"/>
    <mergeCell ref="G314:R314"/>
    <mergeCell ref="G340:R340"/>
    <mergeCell ref="G317:R318"/>
    <mergeCell ref="G333:R333"/>
    <mergeCell ref="G336:R336"/>
    <mergeCell ref="G338:R338"/>
    <mergeCell ref="G337:R337"/>
    <mergeCell ref="G339:R339"/>
    <mergeCell ref="G325:R325"/>
    <mergeCell ref="G330:R331"/>
    <mergeCell ref="G332:R332"/>
    <mergeCell ref="G341:R342"/>
    <mergeCell ref="G343:R344"/>
    <mergeCell ref="G345:R345"/>
    <mergeCell ref="B306:F358"/>
    <mergeCell ref="G357:R358"/>
    <mergeCell ref="S294:T294"/>
    <mergeCell ref="H281:I281"/>
    <mergeCell ref="B284:T284"/>
    <mergeCell ref="B297:F297"/>
    <mergeCell ref="J281:K281"/>
    <mergeCell ref="F274:G274"/>
    <mergeCell ref="B265:C265"/>
    <mergeCell ref="B305:F305"/>
    <mergeCell ref="G305:R305"/>
    <mergeCell ref="H278:L278"/>
    <mergeCell ref="G308:R308"/>
    <mergeCell ref="M281:T281"/>
    <mergeCell ref="C279:L279"/>
    <mergeCell ref="G360:R360"/>
    <mergeCell ref="G355:R355"/>
    <mergeCell ref="B365:F365"/>
    <mergeCell ref="G365:R365"/>
    <mergeCell ref="B364:F364"/>
    <mergeCell ref="G364:R364"/>
    <mergeCell ref="B360:F360"/>
    <mergeCell ref="B291:T291"/>
    <mergeCell ref="K289:T290"/>
    <mergeCell ref="S306:T359"/>
    <mergeCell ref="G362:R362"/>
    <mergeCell ref="G354:R354"/>
    <mergeCell ref="B362:F362"/>
    <mergeCell ref="S300:T300"/>
    <mergeCell ref="S295:T295"/>
    <mergeCell ref="F268:I268"/>
    <mergeCell ref="B268:C268"/>
    <mergeCell ref="B266:C266"/>
    <mergeCell ref="B269:T269"/>
    <mergeCell ref="G379:R379"/>
    <mergeCell ref="B377:F377"/>
    <mergeCell ref="B383:T383"/>
    <mergeCell ref="S377:T377"/>
    <mergeCell ref="G374:R374"/>
    <mergeCell ref="S374:T374"/>
    <mergeCell ref="B375:F375"/>
    <mergeCell ref="B376:F376"/>
    <mergeCell ref="B372:T372"/>
    <mergeCell ref="B373:F373"/>
    <mergeCell ref="S379:T379"/>
    <mergeCell ref="J268:T268"/>
    <mergeCell ref="B258:C258"/>
    <mergeCell ref="C285:T285"/>
    <mergeCell ref="C281:G281"/>
    <mergeCell ref="C283:D283"/>
    <mergeCell ref="G329:R329"/>
    <mergeCell ref="G306:R306"/>
    <mergeCell ref="B300:F300"/>
    <mergeCell ref="S305:T305"/>
    <mergeCell ref="G297:R297"/>
    <mergeCell ref="M280:T280"/>
    <mergeCell ref="F273:G273"/>
    <mergeCell ref="C272:L272"/>
    <mergeCell ref="H277:L277"/>
    <mergeCell ref="H274:I274"/>
    <mergeCell ref="G282:J283"/>
    <mergeCell ref="K282:T283"/>
    <mergeCell ref="E283:F283"/>
    <mergeCell ref="B299:T299"/>
    <mergeCell ref="G294:R294"/>
    <mergeCell ref="M286:T286"/>
    <mergeCell ref="B386:F386"/>
    <mergeCell ref="G386:P386"/>
    <mergeCell ref="Q386:T386"/>
    <mergeCell ref="B382:T382"/>
    <mergeCell ref="B384:Q384"/>
    <mergeCell ref="R384:T384"/>
    <mergeCell ref="B378:F378"/>
    <mergeCell ref="G378:R378"/>
    <mergeCell ref="S378:T378"/>
    <mergeCell ref="B385:F385"/>
    <mergeCell ref="G385:P385"/>
    <mergeCell ref="Q385:T385"/>
    <mergeCell ref="B380:F380"/>
    <mergeCell ref="G380:R380"/>
    <mergeCell ref="S380:T380"/>
    <mergeCell ref="G363:R363"/>
    <mergeCell ref="B363:F363"/>
    <mergeCell ref="B366:F366"/>
    <mergeCell ref="G366:R366"/>
    <mergeCell ref="B379:F379"/>
    <mergeCell ref="G375:R375"/>
    <mergeCell ref="S375:T375"/>
    <mergeCell ref="B374:F374"/>
    <mergeCell ref="G376:R376"/>
    <mergeCell ref="S376:T376"/>
    <mergeCell ref="G367:R367"/>
    <mergeCell ref="G368:R368"/>
    <mergeCell ref="B367:F367"/>
    <mergeCell ref="B368:F368"/>
    <mergeCell ref="G373:R373"/>
    <mergeCell ref="S373:T373"/>
    <mergeCell ref="G377:R377"/>
    <mergeCell ref="D268:E268"/>
    <mergeCell ref="J263:T264"/>
    <mergeCell ref="B263:E263"/>
    <mergeCell ref="B267:C267"/>
    <mergeCell ref="F267:I267"/>
    <mergeCell ref="G262:H262"/>
    <mergeCell ref="J280:K280"/>
    <mergeCell ref="E277:F277"/>
    <mergeCell ref="B285:B290"/>
    <mergeCell ref="M287:T288"/>
    <mergeCell ref="C289:F289"/>
    <mergeCell ref="C290:D290"/>
    <mergeCell ref="E290:F290"/>
    <mergeCell ref="G300:R300"/>
    <mergeCell ref="M272:T272"/>
    <mergeCell ref="E278:F278"/>
    <mergeCell ref="F288:G288"/>
    <mergeCell ref="H288:I288"/>
    <mergeCell ref="J288:L288"/>
    <mergeCell ref="G289:J290"/>
    <mergeCell ref="F287:G287"/>
    <mergeCell ref="H287:I287"/>
    <mergeCell ref="J287:L287"/>
    <mergeCell ref="D266:E266"/>
    <mergeCell ref="D264:E264"/>
    <mergeCell ref="J265:T265"/>
    <mergeCell ref="F266:I266"/>
    <mergeCell ref="J266:T266"/>
    <mergeCell ref="B264:C264"/>
    <mergeCell ref="I262:J262"/>
    <mergeCell ref="C288:E288"/>
    <mergeCell ref="J275:L275"/>
    <mergeCell ref="I261:J261"/>
    <mergeCell ref="L261:T261"/>
    <mergeCell ref="F265:I265"/>
    <mergeCell ref="J240:L240"/>
    <mergeCell ref="H239:I239"/>
    <mergeCell ref="H240:I240"/>
    <mergeCell ref="B261:F261"/>
    <mergeCell ref="F263:I264"/>
    <mergeCell ref="D265:E265"/>
    <mergeCell ref="F240:G240"/>
    <mergeCell ref="B255:D255"/>
    <mergeCell ref="D258:E258"/>
    <mergeCell ref="B259:K259"/>
    <mergeCell ref="G258:K258"/>
    <mergeCell ref="L253:T253"/>
    <mergeCell ref="G254:H254"/>
    <mergeCell ref="B254:D254"/>
    <mergeCell ref="B252:T252"/>
    <mergeCell ref="B262:F262"/>
    <mergeCell ref="L262:T262"/>
    <mergeCell ref="K243:L243"/>
    <mergeCell ref="C240:E240"/>
    <mergeCell ref="C247:T247"/>
    <mergeCell ref="B256:K256"/>
    <mergeCell ref="M250:T250"/>
    <mergeCell ref="C243:D243"/>
    <mergeCell ref="H242:I242"/>
    <mergeCell ref="C245:L245"/>
    <mergeCell ref="G246:H246"/>
    <mergeCell ref="E242:F242"/>
    <mergeCell ref="J273:L273"/>
    <mergeCell ref="J267:T267"/>
    <mergeCell ref="D267:E267"/>
    <mergeCell ref="C274:E274"/>
    <mergeCell ref="F275:G275"/>
    <mergeCell ref="C275:E275"/>
    <mergeCell ref="H275:I275"/>
    <mergeCell ref="C286:L286"/>
    <mergeCell ref="G223:J223"/>
    <mergeCell ref="C217:D217"/>
    <mergeCell ref="E217:F217"/>
    <mergeCell ref="E230:F230"/>
    <mergeCell ref="G230:J230"/>
    <mergeCell ref="B294:F294"/>
    <mergeCell ref="B271:B283"/>
    <mergeCell ref="C282:F282"/>
    <mergeCell ref="C287:E287"/>
    <mergeCell ref="B270:T270"/>
    <mergeCell ref="C280:G280"/>
    <mergeCell ref="C242:D242"/>
    <mergeCell ref="C246:E246"/>
    <mergeCell ref="K242:L242"/>
    <mergeCell ref="I255:K255"/>
    <mergeCell ref="H273:I273"/>
    <mergeCell ref="H280:I280"/>
    <mergeCell ref="C278:D278"/>
    <mergeCell ref="J274:L274"/>
    <mergeCell ref="C271:T271"/>
    <mergeCell ref="M273:T279"/>
    <mergeCell ref="C273:E273"/>
    <mergeCell ref="C277:D277"/>
    <mergeCell ref="I254:K254"/>
    <mergeCell ref="B237:B250"/>
    <mergeCell ref="J239:L239"/>
    <mergeCell ref="L254:T260"/>
    <mergeCell ref="D257:E257"/>
    <mergeCell ref="G250:I250"/>
    <mergeCell ref="M248:T249"/>
    <mergeCell ref="G248:I249"/>
    <mergeCell ref="J250:L250"/>
    <mergeCell ref="B257:C257"/>
    <mergeCell ref="B260:K260"/>
    <mergeCell ref="C237:T237"/>
    <mergeCell ref="C250:D250"/>
    <mergeCell ref="G257:K257"/>
    <mergeCell ref="M238:T246"/>
    <mergeCell ref="C238:L238"/>
    <mergeCell ref="F239:G239"/>
    <mergeCell ref="C239:E239"/>
    <mergeCell ref="J248:L249"/>
    <mergeCell ref="C249:D249"/>
    <mergeCell ref="E249:F249"/>
    <mergeCell ref="E243:F243"/>
    <mergeCell ref="J246:K246"/>
    <mergeCell ref="G209:J209"/>
    <mergeCell ref="G213:J213"/>
    <mergeCell ref="K210:T210"/>
    <mergeCell ref="C214:D214"/>
    <mergeCell ref="C207:D207"/>
    <mergeCell ref="G211:J211"/>
    <mergeCell ref="G216:J216"/>
    <mergeCell ref="B194:C194"/>
    <mergeCell ref="D194:E194"/>
    <mergeCell ref="K103:R103"/>
    <mergeCell ref="S103:T103"/>
    <mergeCell ref="S96:T96"/>
    <mergeCell ref="S94:T94"/>
    <mergeCell ref="J95:R95"/>
    <mergeCell ref="J99:R99"/>
    <mergeCell ref="J98:R98"/>
    <mergeCell ref="B103:C103"/>
    <mergeCell ref="B122:T122"/>
    <mergeCell ref="B123:T123"/>
    <mergeCell ref="B124:T124"/>
    <mergeCell ref="B169:C169"/>
    <mergeCell ref="E99:I99"/>
    <mergeCell ref="B102:T102"/>
    <mergeCell ref="B129:C129"/>
    <mergeCell ref="E140:F140"/>
    <mergeCell ref="B130:C130"/>
    <mergeCell ref="D130:J130"/>
    <mergeCell ref="B144:D144"/>
    <mergeCell ref="K214:T214"/>
    <mergeCell ref="E216:F216"/>
    <mergeCell ref="G152:H152"/>
    <mergeCell ref="B154:K154"/>
    <mergeCell ref="B121:T121"/>
    <mergeCell ref="B135:K135"/>
    <mergeCell ref="E137:F137"/>
    <mergeCell ref="E141:F143"/>
    <mergeCell ref="K141:K143"/>
    <mergeCell ref="S128:T128"/>
    <mergeCell ref="G112:R112"/>
    <mergeCell ref="S112:T112"/>
    <mergeCell ref="J167:T167"/>
    <mergeCell ref="K116:R116"/>
    <mergeCell ref="B42:H42"/>
    <mergeCell ref="I42:J42"/>
    <mergeCell ref="K42:L42"/>
    <mergeCell ref="M42:R42"/>
    <mergeCell ref="I49:J49"/>
    <mergeCell ref="D178:E178"/>
    <mergeCell ref="F178:I178"/>
    <mergeCell ref="B126:C126"/>
    <mergeCell ref="K126:R126"/>
    <mergeCell ref="J160:T160"/>
    <mergeCell ref="F156:I157"/>
    <mergeCell ref="D161:E161"/>
    <mergeCell ref="J161:T161"/>
    <mergeCell ref="E57:H57"/>
    <mergeCell ref="E59:H59"/>
    <mergeCell ref="S59:T59"/>
    <mergeCell ref="I56:R56"/>
    <mergeCell ref="E55:H55"/>
    <mergeCell ref="B155:K155"/>
    <mergeCell ref="B128:C128"/>
    <mergeCell ref="D128:J128"/>
    <mergeCell ref="G149:H149"/>
    <mergeCell ref="I59:R59"/>
    <mergeCell ref="S55:T55"/>
    <mergeCell ref="D160:E160"/>
    <mergeCell ref="B109:E109"/>
    <mergeCell ref="S72:T72"/>
    <mergeCell ref="S73:T73"/>
    <mergeCell ref="C53:D53"/>
    <mergeCell ref="I65:R65"/>
    <mergeCell ref="E71:H71"/>
    <mergeCell ref="E73:H73"/>
    <mergeCell ref="I60:R60"/>
    <mergeCell ref="E70:H70"/>
    <mergeCell ref="K49:L49"/>
    <mergeCell ref="M49:R49"/>
    <mergeCell ref="E58:H58"/>
    <mergeCell ref="C65:D75"/>
    <mergeCell ref="E66:H66"/>
    <mergeCell ref="I66:R66"/>
    <mergeCell ref="E72:H72"/>
    <mergeCell ref="D127:J127"/>
    <mergeCell ref="B51:T51"/>
    <mergeCell ref="B52:T52"/>
    <mergeCell ref="E53:H53"/>
    <mergeCell ref="G110:R110"/>
    <mergeCell ref="S62:T62"/>
    <mergeCell ref="B115:T115"/>
    <mergeCell ref="B79:T79"/>
    <mergeCell ref="E74:H74"/>
    <mergeCell ref="S65:T65"/>
    <mergeCell ref="S75:T75"/>
    <mergeCell ref="B105:C105"/>
    <mergeCell ref="D105:J105"/>
    <mergeCell ref="K105:R105"/>
    <mergeCell ref="S105:T105"/>
    <mergeCell ref="B107:C107"/>
    <mergeCell ref="E92:I92"/>
    <mergeCell ref="J92:R92"/>
    <mergeCell ref="B127:C127"/>
    <mergeCell ref="I75:R75"/>
    <mergeCell ref="E77:H77"/>
    <mergeCell ref="I77:R77"/>
    <mergeCell ref="G210:J210"/>
    <mergeCell ref="K223:T223"/>
    <mergeCell ref="J197:L197"/>
    <mergeCell ref="C206:D206"/>
    <mergeCell ref="S107:T107"/>
    <mergeCell ref="B104:C104"/>
    <mergeCell ref="E101:I101"/>
    <mergeCell ref="J100:R100"/>
    <mergeCell ref="J101:R101"/>
    <mergeCell ref="S101:T101"/>
    <mergeCell ref="S111:T111"/>
    <mergeCell ref="D104:J104"/>
    <mergeCell ref="K104:R104"/>
    <mergeCell ref="G109:R109"/>
    <mergeCell ref="S104:T104"/>
    <mergeCell ref="C100:D100"/>
    <mergeCell ref="C101:D101"/>
    <mergeCell ref="B106:C106"/>
    <mergeCell ref="D106:J106"/>
    <mergeCell ref="K106:R106"/>
    <mergeCell ref="S106:T106"/>
    <mergeCell ref="B160:C160"/>
    <mergeCell ref="B186:C186"/>
    <mergeCell ref="D103:J103"/>
    <mergeCell ref="E222:F222"/>
    <mergeCell ref="F186:I186"/>
    <mergeCell ref="G302:R303"/>
    <mergeCell ref="S301:T301"/>
    <mergeCell ref="E149:F149"/>
    <mergeCell ref="B146:T146"/>
    <mergeCell ref="F158:I158"/>
    <mergeCell ref="F160:I160"/>
    <mergeCell ref="C231:D231"/>
    <mergeCell ref="E231:F231"/>
    <mergeCell ref="C205:D205"/>
    <mergeCell ref="H198:I198"/>
    <mergeCell ref="E215:F215"/>
    <mergeCell ref="K204:T205"/>
    <mergeCell ref="B172:C172"/>
    <mergeCell ref="K219:T219"/>
    <mergeCell ref="G219:J219"/>
    <mergeCell ref="J188:T188"/>
    <mergeCell ref="D189:E189"/>
    <mergeCell ref="D192:E192"/>
    <mergeCell ref="F192:I192"/>
    <mergeCell ref="J192:T192"/>
    <mergeCell ref="K230:T230"/>
    <mergeCell ref="J183:T183"/>
    <mergeCell ref="B188:C188"/>
    <mergeCell ref="B193:C193"/>
    <mergeCell ref="C227:D227"/>
    <mergeCell ref="C225:D225"/>
    <mergeCell ref="G225:J225"/>
    <mergeCell ref="C221:D221"/>
    <mergeCell ref="E221:F221"/>
    <mergeCell ref="B302:F303"/>
    <mergeCell ref="G301:R301"/>
    <mergeCell ref="D172:E172"/>
    <mergeCell ref="F172:I172"/>
    <mergeCell ref="D173:E173"/>
    <mergeCell ref="J174:T174"/>
    <mergeCell ref="D176:E176"/>
    <mergeCell ref="F173:I173"/>
    <mergeCell ref="F176:I176"/>
    <mergeCell ref="J176:T176"/>
    <mergeCell ref="C209:D209"/>
    <mergeCell ref="F174:I174"/>
    <mergeCell ref="J178:T178"/>
    <mergeCell ref="C234:D234"/>
    <mergeCell ref="E234:F234"/>
    <mergeCell ref="C226:D226"/>
    <mergeCell ref="E226:F226"/>
    <mergeCell ref="C200:D200"/>
    <mergeCell ref="C215:D215"/>
    <mergeCell ref="C224:D224"/>
    <mergeCell ref="B253:K253"/>
    <mergeCell ref="C212:D212"/>
    <mergeCell ref="H201:L201"/>
    <mergeCell ref="G212:J212"/>
    <mergeCell ref="F188:I188"/>
    <mergeCell ref="C198:E198"/>
    <mergeCell ref="G231:J231"/>
    <mergeCell ref="K231:T231"/>
    <mergeCell ref="G220:J220"/>
    <mergeCell ref="E208:F208"/>
    <mergeCell ref="G206:J206"/>
    <mergeCell ref="K220:T220"/>
    <mergeCell ref="M47:R47"/>
    <mergeCell ref="B150:D150"/>
    <mergeCell ref="E150:F150"/>
    <mergeCell ref="B157:C157"/>
    <mergeCell ref="E138:F138"/>
    <mergeCell ref="B137:D137"/>
    <mergeCell ref="B141:D141"/>
    <mergeCell ref="B136:D136"/>
    <mergeCell ref="L134:T145"/>
    <mergeCell ref="D166:E166"/>
    <mergeCell ref="S130:T130"/>
    <mergeCell ref="F161:I161"/>
    <mergeCell ref="J163:T163"/>
    <mergeCell ref="D164:E164"/>
    <mergeCell ref="B161:C161"/>
    <mergeCell ref="J168:T168"/>
    <mergeCell ref="B133:T133"/>
    <mergeCell ref="S131:T131"/>
    <mergeCell ref="B138:D138"/>
    <mergeCell ref="B151:K151"/>
    <mergeCell ref="D167:E167"/>
    <mergeCell ref="F167:I167"/>
    <mergeCell ref="B168:C168"/>
    <mergeCell ref="B163:C163"/>
    <mergeCell ref="I150:K150"/>
    <mergeCell ref="G150:H150"/>
    <mergeCell ref="D162:E162"/>
    <mergeCell ref="F163:I163"/>
    <mergeCell ref="J162:T162"/>
    <mergeCell ref="B131:C131"/>
    <mergeCell ref="D131:J131"/>
    <mergeCell ref="L148:T155"/>
    <mergeCell ref="B43:H43"/>
    <mergeCell ref="I43:J43"/>
    <mergeCell ref="K43:L43"/>
    <mergeCell ref="M43:R43"/>
    <mergeCell ref="B45:H45"/>
    <mergeCell ref="I45:J45"/>
    <mergeCell ref="K45:L45"/>
    <mergeCell ref="M45:R45"/>
    <mergeCell ref="B44:H44"/>
    <mergeCell ref="I44:J44"/>
    <mergeCell ref="K44:L44"/>
    <mergeCell ref="M44:R44"/>
    <mergeCell ref="S56:T56"/>
    <mergeCell ref="S60:T60"/>
    <mergeCell ref="S61:T61"/>
    <mergeCell ref="I58:R58"/>
    <mergeCell ref="S58:T58"/>
    <mergeCell ref="S53:T53"/>
    <mergeCell ref="E56:H56"/>
    <mergeCell ref="I53:R53"/>
    <mergeCell ref="E61:H61"/>
    <mergeCell ref="B46:H46"/>
    <mergeCell ref="I46:J46"/>
    <mergeCell ref="K46:L46"/>
    <mergeCell ref="M46:R46"/>
    <mergeCell ref="B48:H48"/>
    <mergeCell ref="I48:J48"/>
    <mergeCell ref="K48:L48"/>
    <mergeCell ref="M48:R48"/>
    <mergeCell ref="B47:H47"/>
    <mergeCell ref="I47:J47"/>
    <mergeCell ref="K47:L47"/>
    <mergeCell ref="B41:H41"/>
    <mergeCell ref="I41:J41"/>
    <mergeCell ref="K41:L41"/>
    <mergeCell ref="M41:R41"/>
    <mergeCell ref="B39:H39"/>
    <mergeCell ref="I39:J39"/>
    <mergeCell ref="K39:L39"/>
    <mergeCell ref="M39:R39"/>
    <mergeCell ref="B40:H40"/>
    <mergeCell ref="I40:J40"/>
    <mergeCell ref="K40:L40"/>
    <mergeCell ref="M40:R40"/>
    <mergeCell ref="G359:R359"/>
    <mergeCell ref="G322:R324"/>
    <mergeCell ref="B110:E113"/>
    <mergeCell ref="G234:J234"/>
    <mergeCell ref="K234:T234"/>
    <mergeCell ref="B371:F371"/>
    <mergeCell ref="G371:R371"/>
    <mergeCell ref="S360:T371"/>
    <mergeCell ref="I64:R64"/>
    <mergeCell ref="S64:T64"/>
    <mergeCell ref="C54:D64"/>
    <mergeCell ref="E62:H62"/>
    <mergeCell ref="B49:H49"/>
    <mergeCell ref="E64:H64"/>
    <mergeCell ref="S63:T63"/>
    <mergeCell ref="I67:R67"/>
    <mergeCell ref="B149:D149"/>
    <mergeCell ref="G370:R370"/>
    <mergeCell ref="B370:F370"/>
    <mergeCell ref="C248:F248"/>
    <mergeCell ref="B251:T251"/>
    <mergeCell ref="K127:R127"/>
    <mergeCell ref="B125:T125"/>
    <mergeCell ref="B173:C173"/>
    <mergeCell ref="E206:F206"/>
    <mergeCell ref="B190:C190"/>
    <mergeCell ref="F162:I162"/>
    <mergeCell ref="J159:T159"/>
    <mergeCell ref="G261:H261"/>
    <mergeCell ref="G204:J205"/>
    <mergeCell ref="G321:R321"/>
    <mergeCell ref="K131:R131"/>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topLeftCell="A4" zoomScaleNormal="100" workbookViewId="0">
      <selection activeCell="E25" sqref="E25"/>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774" t="s">
        <v>252</v>
      </c>
      <c r="C2" s="775"/>
      <c r="D2" s="775"/>
      <c r="E2" s="775"/>
      <c r="F2" s="775"/>
      <c r="G2" s="775"/>
      <c r="H2" s="775"/>
      <c r="I2" s="776"/>
      <c r="J2" s="289"/>
      <c r="K2" s="780" t="s">
        <v>252</v>
      </c>
      <c r="L2" s="781"/>
      <c r="M2" s="781"/>
      <c r="N2" s="781"/>
      <c r="O2" s="781"/>
      <c r="P2" s="781"/>
      <c r="Q2" s="781"/>
      <c r="R2" s="781"/>
      <c r="S2" s="782"/>
    </row>
    <row r="3" spans="2:19" ht="34.5" customHeight="1" x14ac:dyDescent="0.2">
      <c r="B3" s="777"/>
      <c r="C3" s="778"/>
      <c r="D3" s="778"/>
      <c r="E3" s="778"/>
      <c r="F3" s="778"/>
      <c r="G3" s="778"/>
      <c r="H3" s="778"/>
      <c r="I3" s="779"/>
      <c r="J3" s="289"/>
      <c r="K3" s="783"/>
      <c r="L3" s="784"/>
      <c r="M3" s="784"/>
      <c r="N3" s="784"/>
      <c r="O3" s="784"/>
      <c r="P3" s="784"/>
      <c r="Q3" s="784"/>
      <c r="R3" s="784"/>
      <c r="S3" s="785"/>
    </row>
    <row r="4" spans="2:19" ht="27.75" customHeight="1" x14ac:dyDescent="0.2">
      <c r="B4" s="786" t="s">
        <v>253</v>
      </c>
      <c r="C4" s="787"/>
      <c r="D4" s="787"/>
      <c r="E4" s="787"/>
      <c r="F4" s="788"/>
      <c r="G4" s="344" t="s">
        <v>490</v>
      </c>
      <c r="H4" s="345" t="s">
        <v>2</v>
      </c>
      <c r="I4" s="99" t="s">
        <v>0</v>
      </c>
      <c r="J4" s="290"/>
      <c r="K4" s="792" t="s">
        <v>253</v>
      </c>
      <c r="L4" s="793"/>
      <c r="M4" s="793"/>
      <c r="N4" s="793"/>
      <c r="O4" s="793"/>
      <c r="P4" s="794" t="s">
        <v>785</v>
      </c>
      <c r="Q4" s="794"/>
      <c r="R4" s="345" t="s">
        <v>0</v>
      </c>
      <c r="S4" s="129" t="s">
        <v>2</v>
      </c>
    </row>
    <row r="5" spans="2:19" ht="27.75" customHeight="1" x14ac:dyDescent="0.25">
      <c r="B5" s="789"/>
      <c r="C5" s="790"/>
      <c r="D5" s="790"/>
      <c r="E5" s="790"/>
      <c r="F5" s="791"/>
      <c r="G5" s="100" t="s">
        <v>513</v>
      </c>
      <c r="H5" s="137">
        <v>3</v>
      </c>
      <c r="I5" s="101" t="s">
        <v>254</v>
      </c>
      <c r="J5" s="291"/>
      <c r="K5" s="792"/>
      <c r="L5" s="793"/>
      <c r="M5" s="793"/>
      <c r="N5" s="793"/>
      <c r="O5" s="793"/>
      <c r="P5" s="795" t="s">
        <v>491</v>
      </c>
      <c r="Q5" s="795"/>
      <c r="R5" s="137" t="s">
        <v>255</v>
      </c>
      <c r="S5" s="128">
        <v>4</v>
      </c>
    </row>
    <row r="6" spans="2:19" ht="33.75" customHeight="1" x14ac:dyDescent="0.2">
      <c r="B6" s="805" t="s">
        <v>256</v>
      </c>
      <c r="C6" s="806"/>
      <c r="D6" s="806"/>
      <c r="E6" s="806"/>
      <c r="F6" s="806"/>
      <c r="G6" s="806"/>
      <c r="H6" s="807"/>
      <c r="I6" s="798"/>
      <c r="J6" s="290"/>
      <c r="K6" s="808" t="s">
        <v>257</v>
      </c>
      <c r="L6" s="809"/>
      <c r="M6" s="809"/>
      <c r="N6" s="809"/>
      <c r="O6" s="809"/>
      <c r="P6" s="809"/>
      <c r="Q6" s="809"/>
      <c r="R6" s="809"/>
      <c r="S6" s="800"/>
    </row>
    <row r="7" spans="2:19" ht="15" customHeight="1" x14ac:dyDescent="0.2">
      <c r="B7" s="810" t="s">
        <v>258</v>
      </c>
      <c r="C7" s="811"/>
      <c r="D7" s="813">
        <v>1</v>
      </c>
      <c r="E7" s="813">
        <v>2</v>
      </c>
      <c r="F7" s="813">
        <v>3</v>
      </c>
      <c r="G7" s="815" t="s">
        <v>259</v>
      </c>
      <c r="H7" s="797" t="s">
        <v>97</v>
      </c>
      <c r="I7" s="798"/>
      <c r="J7" s="290"/>
      <c r="K7" s="817" t="s">
        <v>786</v>
      </c>
      <c r="L7" s="796"/>
      <c r="M7" s="796" t="s">
        <v>899</v>
      </c>
      <c r="N7" s="796" t="s">
        <v>900</v>
      </c>
      <c r="O7" s="796" t="s">
        <v>901</v>
      </c>
      <c r="P7" s="796" t="s">
        <v>902</v>
      </c>
      <c r="Q7" s="796" t="s">
        <v>259</v>
      </c>
      <c r="R7" s="797" t="s">
        <v>97</v>
      </c>
      <c r="S7" s="798"/>
    </row>
    <row r="8" spans="2:19" ht="15.75" customHeight="1" x14ac:dyDescent="0.2">
      <c r="B8" s="808"/>
      <c r="C8" s="812"/>
      <c r="D8" s="814"/>
      <c r="E8" s="814"/>
      <c r="F8" s="814"/>
      <c r="G8" s="816"/>
      <c r="H8" s="799"/>
      <c r="I8" s="800"/>
      <c r="J8" s="290"/>
      <c r="K8" s="817"/>
      <c r="L8" s="796"/>
      <c r="M8" s="796"/>
      <c r="N8" s="796"/>
      <c r="O8" s="796"/>
      <c r="P8" s="796"/>
      <c r="Q8" s="796"/>
      <c r="R8" s="799"/>
      <c r="S8" s="800"/>
    </row>
    <row r="9" spans="2:19" ht="15.75" customHeight="1" thickBot="1" x14ac:dyDescent="0.3">
      <c r="B9" s="102">
        <v>3</v>
      </c>
      <c r="C9" s="103">
        <v>500</v>
      </c>
      <c r="D9" s="103">
        <v>3</v>
      </c>
      <c r="E9" s="103">
        <v>50</v>
      </c>
      <c r="F9" s="103"/>
      <c r="G9" s="103"/>
      <c r="H9" s="801"/>
      <c r="I9" s="802"/>
      <c r="J9" s="292"/>
      <c r="K9" s="102">
        <v>3</v>
      </c>
      <c r="L9" s="103">
        <v>500</v>
      </c>
      <c r="M9" s="300">
        <v>3</v>
      </c>
      <c r="N9" s="300"/>
      <c r="O9" s="300">
        <v>50</v>
      </c>
      <c r="P9" s="300"/>
      <c r="Q9" s="300"/>
      <c r="R9" s="803"/>
      <c r="S9" s="804"/>
    </row>
    <row r="10" spans="2:19" ht="20.25" customHeight="1" x14ac:dyDescent="0.2">
      <c r="B10" s="818" t="s">
        <v>260</v>
      </c>
      <c r="C10" s="104">
        <v>1</v>
      </c>
      <c r="D10" s="35">
        <v>227</v>
      </c>
      <c r="E10" s="35">
        <v>169</v>
      </c>
      <c r="F10" s="35">
        <v>11</v>
      </c>
      <c r="G10" s="105">
        <f t="shared" ref="G10:G40" si="0">+D10+E10+F10</f>
        <v>407</v>
      </c>
      <c r="H10" s="821"/>
      <c r="I10" s="822"/>
      <c r="J10" s="293"/>
      <c r="K10" s="832" t="s">
        <v>260</v>
      </c>
      <c r="L10" s="301">
        <v>1</v>
      </c>
      <c r="M10" s="302">
        <v>225</v>
      </c>
      <c r="N10" s="302">
        <v>169</v>
      </c>
      <c r="O10" s="302">
        <v>11</v>
      </c>
      <c r="P10" s="302">
        <v>0</v>
      </c>
      <c r="Q10" s="108">
        <f>SUM(M10:P10)</f>
        <v>405</v>
      </c>
      <c r="R10" s="823"/>
      <c r="S10" s="779"/>
    </row>
    <row r="11" spans="2:19" ht="16.5" customHeight="1" x14ac:dyDescent="0.2">
      <c r="B11" s="819"/>
      <c r="C11" s="106" t="s">
        <v>264</v>
      </c>
      <c r="D11" s="36">
        <f>+D10*0.4</f>
        <v>90.800000000000011</v>
      </c>
      <c r="E11" s="36">
        <f t="shared" ref="E11" si="1">+E10*0.4</f>
        <v>67.600000000000009</v>
      </c>
      <c r="F11" s="36">
        <v>4</v>
      </c>
      <c r="G11" s="36">
        <f t="shared" si="0"/>
        <v>162.40000000000003</v>
      </c>
      <c r="H11" s="824"/>
      <c r="I11" s="825"/>
      <c r="J11" s="293"/>
      <c r="K11" s="832"/>
      <c r="L11" s="303">
        <v>0.4</v>
      </c>
      <c r="M11" s="36">
        <f>M10*0.4</f>
        <v>90</v>
      </c>
      <c r="N11" s="36">
        <f>N10*0.4</f>
        <v>67.600000000000009</v>
      </c>
      <c r="O11" s="36">
        <v>5</v>
      </c>
      <c r="P11" s="36">
        <f>P10*0.4</f>
        <v>0</v>
      </c>
      <c r="Q11" s="84">
        <f>SUM(M11:P11)</f>
        <v>162.60000000000002</v>
      </c>
      <c r="R11" s="826"/>
      <c r="S11" s="827"/>
    </row>
    <row r="12" spans="2:19" ht="25.5" customHeight="1" thickBot="1" x14ac:dyDescent="0.25">
      <c r="B12" s="820"/>
      <c r="C12" s="107">
        <v>0.6</v>
      </c>
      <c r="D12" s="37">
        <f>+D10*0.6</f>
        <v>136.19999999999999</v>
      </c>
      <c r="E12" s="37">
        <f t="shared" ref="E12" si="2">+E10*0.6</f>
        <v>101.39999999999999</v>
      </c>
      <c r="F12" s="37">
        <v>7</v>
      </c>
      <c r="G12" s="37">
        <f t="shared" si="0"/>
        <v>244.59999999999997</v>
      </c>
      <c r="H12" s="828"/>
      <c r="I12" s="829"/>
      <c r="J12" s="293"/>
      <c r="K12" s="832"/>
      <c r="L12" s="304">
        <v>0.6</v>
      </c>
      <c r="M12" s="37">
        <v>135</v>
      </c>
      <c r="N12" s="37">
        <f>N10*0.6</f>
        <v>101.39999999999999</v>
      </c>
      <c r="O12" s="37">
        <v>6</v>
      </c>
      <c r="P12" s="37">
        <f>P10*0.6</f>
        <v>0</v>
      </c>
      <c r="Q12" s="305">
        <f>SUM(M12:P12)</f>
        <v>242.39999999999998</v>
      </c>
      <c r="R12" s="830"/>
      <c r="S12" s="831"/>
    </row>
    <row r="13" spans="2:19" x14ac:dyDescent="0.2">
      <c r="B13" s="818" t="s">
        <v>261</v>
      </c>
      <c r="C13" s="104" t="s">
        <v>259</v>
      </c>
      <c r="D13" s="35">
        <v>227</v>
      </c>
      <c r="E13" s="35">
        <v>169</v>
      </c>
      <c r="F13" s="35">
        <v>11</v>
      </c>
      <c r="G13" s="108">
        <f t="shared" si="0"/>
        <v>407</v>
      </c>
      <c r="H13" s="821"/>
      <c r="I13" s="822"/>
      <c r="J13" s="293"/>
      <c r="K13" s="818" t="s">
        <v>261</v>
      </c>
      <c r="L13" s="301" t="s">
        <v>259</v>
      </c>
      <c r="M13" s="302">
        <f>M10</f>
        <v>225</v>
      </c>
      <c r="N13" s="302">
        <f>N10</f>
        <v>169</v>
      </c>
      <c r="O13" s="302">
        <f>O10</f>
        <v>11</v>
      </c>
      <c r="P13" s="302">
        <f>P10</f>
        <v>0</v>
      </c>
      <c r="Q13" s="108">
        <f t="shared" ref="Q13:Q26" si="3">SUM(M13:P13)</f>
        <v>405</v>
      </c>
      <c r="R13" s="823"/>
      <c r="S13" s="779"/>
    </row>
    <row r="14" spans="2:19" x14ac:dyDescent="0.2">
      <c r="B14" s="819"/>
      <c r="C14" s="106" t="s">
        <v>264</v>
      </c>
      <c r="D14" s="36">
        <v>90</v>
      </c>
      <c r="E14" s="36">
        <v>65</v>
      </c>
      <c r="F14" s="36">
        <v>4</v>
      </c>
      <c r="G14" s="36">
        <f t="shared" si="0"/>
        <v>159</v>
      </c>
      <c r="H14" s="824"/>
      <c r="I14" s="825"/>
      <c r="J14" s="293"/>
      <c r="K14" s="819"/>
      <c r="L14" s="303">
        <v>0.4</v>
      </c>
      <c r="M14" s="36">
        <v>15</v>
      </c>
      <c r="N14" s="36">
        <v>0</v>
      </c>
      <c r="O14" s="36">
        <v>0</v>
      </c>
      <c r="P14" s="36">
        <v>0</v>
      </c>
      <c r="Q14" s="36">
        <f t="shared" si="3"/>
        <v>15</v>
      </c>
      <c r="R14" s="826"/>
      <c r="S14" s="827"/>
    </row>
    <row r="15" spans="2:19" ht="12.75" customHeight="1" thickBot="1" x14ac:dyDescent="0.25">
      <c r="B15" s="820"/>
      <c r="C15" s="107">
        <v>0.6</v>
      </c>
      <c r="D15" s="38">
        <v>136</v>
      </c>
      <c r="E15" s="38">
        <v>97</v>
      </c>
      <c r="F15" s="38">
        <v>7</v>
      </c>
      <c r="G15" s="38">
        <f t="shared" si="0"/>
        <v>240</v>
      </c>
      <c r="H15" s="828"/>
      <c r="I15" s="829"/>
      <c r="J15" s="293"/>
      <c r="K15" s="820"/>
      <c r="L15" s="304">
        <v>0.6</v>
      </c>
      <c r="M15" s="37">
        <v>0</v>
      </c>
      <c r="N15" s="37">
        <v>0</v>
      </c>
      <c r="O15" s="37">
        <v>0</v>
      </c>
      <c r="P15" s="37">
        <v>0</v>
      </c>
      <c r="Q15" s="37">
        <f t="shared" si="3"/>
        <v>0</v>
      </c>
      <c r="R15" s="830"/>
      <c r="S15" s="831"/>
    </row>
    <row r="16" spans="2:19" ht="15" customHeight="1" x14ac:dyDescent="0.2">
      <c r="B16" s="818" t="s">
        <v>262</v>
      </c>
      <c r="C16" s="104" t="s">
        <v>259</v>
      </c>
      <c r="D16" s="35">
        <v>227</v>
      </c>
      <c r="E16" s="35">
        <v>169</v>
      </c>
      <c r="F16" s="35">
        <v>11</v>
      </c>
      <c r="G16" s="105">
        <f t="shared" si="0"/>
        <v>407</v>
      </c>
      <c r="H16" s="821"/>
      <c r="I16" s="822"/>
      <c r="J16" s="293"/>
      <c r="K16" s="818" t="s">
        <v>263</v>
      </c>
      <c r="L16" s="301" t="s">
        <v>259</v>
      </c>
      <c r="M16" s="302">
        <f>M10</f>
        <v>225</v>
      </c>
      <c r="N16" s="302">
        <f>N10</f>
        <v>169</v>
      </c>
      <c r="O16" s="302">
        <f>O10</f>
        <v>11</v>
      </c>
      <c r="P16" s="302">
        <f>P10</f>
        <v>0</v>
      </c>
      <c r="Q16" s="108">
        <f t="shared" si="3"/>
        <v>405</v>
      </c>
      <c r="R16" s="823"/>
      <c r="S16" s="779"/>
    </row>
    <row r="17" spans="2:19" ht="15.75" customHeight="1" x14ac:dyDescent="0.2">
      <c r="B17" s="819"/>
      <c r="C17" s="106" t="s">
        <v>264</v>
      </c>
      <c r="D17" s="36">
        <v>91</v>
      </c>
      <c r="E17" s="36">
        <v>68</v>
      </c>
      <c r="F17" s="36">
        <v>4</v>
      </c>
      <c r="G17" s="36">
        <f t="shared" si="0"/>
        <v>163</v>
      </c>
      <c r="H17" s="824"/>
      <c r="I17" s="825"/>
      <c r="J17" s="293"/>
      <c r="K17" s="819"/>
      <c r="L17" s="303" t="s">
        <v>264</v>
      </c>
      <c r="M17" s="36">
        <v>91</v>
      </c>
      <c r="N17" s="36">
        <v>18</v>
      </c>
      <c r="O17" s="36">
        <v>5</v>
      </c>
      <c r="P17" s="36">
        <v>0</v>
      </c>
      <c r="Q17" s="36">
        <f t="shared" si="3"/>
        <v>114</v>
      </c>
      <c r="R17" s="826"/>
      <c r="S17" s="827"/>
    </row>
    <row r="18" spans="2:19" ht="23.25" customHeight="1" thickBot="1" x14ac:dyDescent="0.25">
      <c r="B18" s="820"/>
      <c r="C18" s="107">
        <v>0.6</v>
      </c>
      <c r="D18" s="36">
        <v>136</v>
      </c>
      <c r="E18" s="36">
        <v>101</v>
      </c>
      <c r="F18" s="36">
        <v>7</v>
      </c>
      <c r="G18" s="37">
        <f t="shared" si="0"/>
        <v>244</v>
      </c>
      <c r="H18" s="824"/>
      <c r="I18" s="825"/>
      <c r="J18" s="293"/>
      <c r="K18" s="820"/>
      <c r="L18" s="304">
        <v>0.6</v>
      </c>
      <c r="M18" s="37">
        <v>38</v>
      </c>
      <c r="N18" s="37">
        <v>0</v>
      </c>
      <c r="O18" s="37">
        <v>6</v>
      </c>
      <c r="P18" s="37">
        <v>0</v>
      </c>
      <c r="Q18" s="37">
        <f t="shared" si="3"/>
        <v>44</v>
      </c>
      <c r="R18" s="826"/>
      <c r="S18" s="827"/>
    </row>
    <row r="19" spans="2:19" ht="13.5" customHeight="1" x14ac:dyDescent="0.2">
      <c r="B19" s="818" t="s">
        <v>265</v>
      </c>
      <c r="C19" s="104" t="s">
        <v>259</v>
      </c>
      <c r="D19" s="35">
        <v>227</v>
      </c>
      <c r="E19" s="35">
        <v>169</v>
      </c>
      <c r="F19" s="35">
        <v>11</v>
      </c>
      <c r="G19" s="108">
        <f t="shared" si="0"/>
        <v>407</v>
      </c>
      <c r="H19" s="824"/>
      <c r="I19" s="825"/>
      <c r="J19" s="293"/>
      <c r="K19" s="818" t="s">
        <v>265</v>
      </c>
      <c r="L19" s="301" t="s">
        <v>259</v>
      </c>
      <c r="M19" s="302">
        <f>M10</f>
        <v>225</v>
      </c>
      <c r="N19" s="302">
        <f>N10</f>
        <v>169</v>
      </c>
      <c r="O19" s="302">
        <f>O10</f>
        <v>11</v>
      </c>
      <c r="P19" s="302">
        <f>P10</f>
        <v>0</v>
      </c>
      <c r="Q19" s="108">
        <f t="shared" si="3"/>
        <v>405</v>
      </c>
      <c r="R19" s="826"/>
      <c r="S19" s="827"/>
    </row>
    <row r="20" spans="2:19" ht="15" customHeight="1" x14ac:dyDescent="0.2">
      <c r="B20" s="819"/>
      <c r="C20" s="106" t="s">
        <v>264</v>
      </c>
      <c r="D20" s="36">
        <v>0</v>
      </c>
      <c r="E20" s="36">
        <v>0</v>
      </c>
      <c r="F20" s="36">
        <v>0</v>
      </c>
      <c r="G20" s="36">
        <f t="shared" si="0"/>
        <v>0</v>
      </c>
      <c r="H20" s="824"/>
      <c r="I20" s="825"/>
      <c r="J20" s="293"/>
      <c r="K20" s="819"/>
      <c r="L20" s="303" t="s">
        <v>264</v>
      </c>
      <c r="M20" s="36">
        <v>0</v>
      </c>
      <c r="N20" s="36">
        <f t="shared" ref="N20:P21" si="4">N11-N17</f>
        <v>49.600000000000009</v>
      </c>
      <c r="O20" s="85">
        <f t="shared" si="4"/>
        <v>0</v>
      </c>
      <c r="P20" s="36">
        <f t="shared" si="4"/>
        <v>0</v>
      </c>
      <c r="Q20" s="36">
        <f t="shared" si="3"/>
        <v>49.600000000000009</v>
      </c>
      <c r="R20" s="826"/>
      <c r="S20" s="827"/>
    </row>
    <row r="21" spans="2:19" ht="17.25" customHeight="1" thickBot="1" x14ac:dyDescent="0.25">
      <c r="B21" s="820"/>
      <c r="C21" s="107">
        <v>0.6</v>
      </c>
      <c r="D21" s="36">
        <v>0</v>
      </c>
      <c r="E21" s="36">
        <v>0</v>
      </c>
      <c r="F21" s="36">
        <v>0</v>
      </c>
      <c r="G21" s="36">
        <f t="shared" si="0"/>
        <v>0</v>
      </c>
      <c r="H21" s="824"/>
      <c r="I21" s="825"/>
      <c r="J21" s="293"/>
      <c r="K21" s="820"/>
      <c r="L21" s="304">
        <v>0.6</v>
      </c>
      <c r="M21" s="37">
        <f>M42</f>
        <v>47</v>
      </c>
      <c r="N21" s="37">
        <f t="shared" si="4"/>
        <v>101.39999999999999</v>
      </c>
      <c r="O21" s="37">
        <f t="shared" si="4"/>
        <v>0</v>
      </c>
      <c r="P21" s="37">
        <f t="shared" si="4"/>
        <v>0</v>
      </c>
      <c r="Q21" s="37">
        <f t="shared" si="3"/>
        <v>148.39999999999998</v>
      </c>
      <c r="R21" s="826"/>
      <c r="S21" s="827"/>
    </row>
    <row r="22" spans="2:19" ht="15.75" customHeight="1" x14ac:dyDescent="0.2">
      <c r="B22" s="818" t="s">
        <v>516</v>
      </c>
      <c r="C22" s="104" t="s">
        <v>259</v>
      </c>
      <c r="D22" s="35">
        <v>227</v>
      </c>
      <c r="E22" s="35">
        <v>169</v>
      </c>
      <c r="F22" s="35">
        <v>11</v>
      </c>
      <c r="G22" s="105">
        <f t="shared" si="0"/>
        <v>407</v>
      </c>
      <c r="H22" s="824"/>
      <c r="I22" s="825"/>
      <c r="J22" s="293"/>
      <c r="K22" s="818" t="s">
        <v>266</v>
      </c>
      <c r="L22" s="301" t="s">
        <v>259</v>
      </c>
      <c r="M22" s="302">
        <f>M10+5</f>
        <v>230</v>
      </c>
      <c r="N22" s="302">
        <f>N10</f>
        <v>169</v>
      </c>
      <c r="O22" s="302">
        <f>O10</f>
        <v>11</v>
      </c>
      <c r="P22" s="302">
        <f>P10</f>
        <v>0</v>
      </c>
      <c r="Q22" s="108">
        <f t="shared" si="3"/>
        <v>410</v>
      </c>
      <c r="R22" s="346"/>
      <c r="S22" s="347"/>
    </row>
    <row r="23" spans="2:19" x14ac:dyDescent="0.2">
      <c r="B23" s="819"/>
      <c r="C23" s="106" t="s">
        <v>264</v>
      </c>
      <c r="D23" s="36">
        <v>90</v>
      </c>
      <c r="E23" s="36">
        <v>66</v>
      </c>
      <c r="F23" s="36">
        <v>4</v>
      </c>
      <c r="G23" s="36">
        <f t="shared" si="0"/>
        <v>160</v>
      </c>
      <c r="H23" s="824"/>
      <c r="I23" s="825"/>
      <c r="J23" s="293"/>
      <c r="K23" s="819"/>
      <c r="L23" s="303" t="s">
        <v>264</v>
      </c>
      <c r="M23" s="36">
        <v>105</v>
      </c>
      <c r="N23" s="36">
        <v>18</v>
      </c>
      <c r="O23" s="36">
        <v>5</v>
      </c>
      <c r="P23" s="36">
        <v>0</v>
      </c>
      <c r="Q23" s="36">
        <f t="shared" si="3"/>
        <v>128</v>
      </c>
      <c r="R23" s="346"/>
      <c r="S23" s="347"/>
    </row>
    <row r="24" spans="2:19" ht="15" customHeight="1" thickBot="1" x14ac:dyDescent="0.25">
      <c r="B24" s="820"/>
      <c r="C24" s="107">
        <v>0.6</v>
      </c>
      <c r="D24" s="36">
        <v>135</v>
      </c>
      <c r="E24" s="36">
        <v>98</v>
      </c>
      <c r="F24" s="36">
        <v>7</v>
      </c>
      <c r="G24" s="36">
        <f t="shared" si="0"/>
        <v>240</v>
      </c>
      <c r="H24" s="824"/>
      <c r="I24" s="825"/>
      <c r="J24" s="293"/>
      <c r="K24" s="820"/>
      <c r="L24" s="304">
        <v>0.6</v>
      </c>
      <c r="M24" s="37">
        <v>158</v>
      </c>
      <c r="N24" s="37">
        <v>4</v>
      </c>
      <c r="O24" s="37">
        <v>6</v>
      </c>
      <c r="P24" s="37">
        <v>0</v>
      </c>
      <c r="Q24" s="37">
        <f t="shared" si="3"/>
        <v>168</v>
      </c>
      <c r="R24" s="346"/>
      <c r="S24" s="347"/>
    </row>
    <row r="25" spans="2:19" ht="15" customHeight="1" x14ac:dyDescent="0.2">
      <c r="B25" s="818" t="s">
        <v>267</v>
      </c>
      <c r="C25" s="104" t="s">
        <v>259</v>
      </c>
      <c r="D25" s="35">
        <v>227</v>
      </c>
      <c r="E25" s="35">
        <v>169</v>
      </c>
      <c r="F25" s="35">
        <v>11</v>
      </c>
      <c r="G25" s="105">
        <f t="shared" si="0"/>
        <v>407</v>
      </c>
      <c r="H25" s="824"/>
      <c r="I25" s="825"/>
      <c r="J25" s="293"/>
      <c r="K25" s="818" t="s">
        <v>787</v>
      </c>
      <c r="L25" s="301" t="s">
        <v>259</v>
      </c>
      <c r="M25" s="302">
        <f>M19</f>
        <v>225</v>
      </c>
      <c r="N25" s="302">
        <f>N19+4</f>
        <v>173</v>
      </c>
      <c r="O25" s="302">
        <f>O19</f>
        <v>11</v>
      </c>
      <c r="P25" s="302">
        <f>P19</f>
        <v>0</v>
      </c>
      <c r="Q25" s="108">
        <f t="shared" si="3"/>
        <v>409</v>
      </c>
      <c r="R25" s="826"/>
      <c r="S25" s="827"/>
    </row>
    <row r="26" spans="2:19" x14ac:dyDescent="0.2">
      <c r="B26" s="819"/>
      <c r="C26" s="106" t="s">
        <v>264</v>
      </c>
      <c r="D26" s="36">
        <v>1</v>
      </c>
      <c r="E26" s="36">
        <v>2</v>
      </c>
      <c r="F26" s="36">
        <v>0</v>
      </c>
      <c r="G26" s="36">
        <f t="shared" si="0"/>
        <v>3</v>
      </c>
      <c r="H26" s="824"/>
      <c r="I26" s="825"/>
      <c r="J26" s="293"/>
      <c r="K26" s="819"/>
      <c r="L26" s="303" t="s">
        <v>264</v>
      </c>
      <c r="M26" s="36">
        <v>91</v>
      </c>
      <c r="N26" s="36">
        <v>18</v>
      </c>
      <c r="O26" s="36">
        <v>5</v>
      </c>
      <c r="P26" s="36">
        <v>0</v>
      </c>
      <c r="Q26" s="36">
        <f t="shared" si="3"/>
        <v>114</v>
      </c>
      <c r="R26" s="826"/>
      <c r="S26" s="827"/>
    </row>
    <row r="27" spans="2:19" ht="18" customHeight="1" thickBot="1" x14ac:dyDescent="0.25">
      <c r="B27" s="820"/>
      <c r="C27" s="107">
        <v>0.6</v>
      </c>
      <c r="D27" s="36">
        <v>1</v>
      </c>
      <c r="E27" s="36">
        <v>3</v>
      </c>
      <c r="F27" s="36">
        <v>0</v>
      </c>
      <c r="G27" s="36">
        <f t="shared" si="0"/>
        <v>4</v>
      </c>
      <c r="H27" s="824"/>
      <c r="I27" s="825"/>
      <c r="J27" s="293"/>
      <c r="K27" s="820"/>
      <c r="L27" s="304">
        <v>0.6</v>
      </c>
      <c r="M27" s="37">
        <v>43</v>
      </c>
      <c r="N27" s="37">
        <v>4</v>
      </c>
      <c r="O27" s="37">
        <v>6</v>
      </c>
      <c r="P27" s="37">
        <v>0</v>
      </c>
      <c r="Q27" s="37">
        <f>SUM(M27:P27)</f>
        <v>53</v>
      </c>
      <c r="R27" s="826"/>
      <c r="S27" s="827"/>
    </row>
    <row r="28" spans="2:19" ht="15" customHeight="1" x14ac:dyDescent="0.2">
      <c r="B28" s="818" t="s">
        <v>517</v>
      </c>
      <c r="C28" s="104" t="s">
        <v>259</v>
      </c>
      <c r="D28" s="35">
        <v>227</v>
      </c>
      <c r="E28" s="35">
        <v>169</v>
      </c>
      <c r="F28" s="35">
        <v>11</v>
      </c>
      <c r="G28" s="105">
        <f t="shared" si="0"/>
        <v>407</v>
      </c>
      <c r="H28" s="824"/>
      <c r="I28" s="825"/>
      <c r="J28" s="293"/>
      <c r="K28" s="818" t="s">
        <v>788</v>
      </c>
      <c r="L28" s="301" t="s">
        <v>259</v>
      </c>
      <c r="M28" s="302">
        <f>M22</f>
        <v>230</v>
      </c>
      <c r="N28" s="302">
        <f>N22</f>
        <v>169</v>
      </c>
      <c r="O28" s="302">
        <f>O22</f>
        <v>11</v>
      </c>
      <c r="P28" s="302">
        <f>P22</f>
        <v>0</v>
      </c>
      <c r="Q28" s="108">
        <f t="shared" ref="Q28:Q32" si="5">SUM(M28:P28)</f>
        <v>410</v>
      </c>
      <c r="R28" s="826"/>
      <c r="S28" s="827"/>
    </row>
    <row r="29" spans="2:19" x14ac:dyDescent="0.2">
      <c r="B29" s="819"/>
      <c r="C29" s="106" t="s">
        <v>264</v>
      </c>
      <c r="D29" s="36">
        <v>4</v>
      </c>
      <c r="E29" s="36">
        <v>2</v>
      </c>
      <c r="F29" s="36">
        <v>0</v>
      </c>
      <c r="G29" s="36">
        <f t="shared" si="0"/>
        <v>6</v>
      </c>
      <c r="H29" s="824" t="s">
        <v>268</v>
      </c>
      <c r="I29" s="825"/>
      <c r="J29" s="293"/>
      <c r="K29" s="819"/>
      <c r="L29" s="303" t="s">
        <v>264</v>
      </c>
      <c r="M29" s="36">
        <v>1</v>
      </c>
      <c r="N29" s="36">
        <f>N23-N26</f>
        <v>0</v>
      </c>
      <c r="O29" s="36">
        <f>O23-O26</f>
        <v>0</v>
      </c>
      <c r="P29" s="36">
        <v>0</v>
      </c>
      <c r="Q29" s="36">
        <f t="shared" si="5"/>
        <v>1</v>
      </c>
      <c r="R29" s="826"/>
      <c r="S29" s="827"/>
    </row>
    <row r="30" spans="2:19" ht="15" customHeight="1" thickBot="1" x14ac:dyDescent="0.25">
      <c r="B30" s="820"/>
      <c r="C30" s="107" t="s">
        <v>514</v>
      </c>
      <c r="D30" s="37">
        <v>5</v>
      </c>
      <c r="E30" s="37">
        <v>4</v>
      </c>
      <c r="F30" s="37">
        <v>0</v>
      </c>
      <c r="G30" s="37">
        <f t="shared" si="0"/>
        <v>9</v>
      </c>
      <c r="H30" s="828"/>
      <c r="I30" s="829"/>
      <c r="J30" s="293"/>
      <c r="K30" s="820"/>
      <c r="L30" s="304">
        <v>0.6</v>
      </c>
      <c r="M30" s="37">
        <f>M24-M27</f>
        <v>115</v>
      </c>
      <c r="N30" s="37">
        <f>N24-N27</f>
        <v>0</v>
      </c>
      <c r="O30" s="37">
        <f>O24-O27</f>
        <v>0</v>
      </c>
      <c r="P30" s="37">
        <v>0</v>
      </c>
      <c r="Q30" s="37">
        <f t="shared" si="5"/>
        <v>115</v>
      </c>
      <c r="R30" s="826"/>
      <c r="S30" s="827"/>
    </row>
    <row r="31" spans="2:19" ht="15" customHeight="1" x14ac:dyDescent="0.2">
      <c r="B31" s="818" t="s">
        <v>269</v>
      </c>
      <c r="C31" s="104" t="s">
        <v>259</v>
      </c>
      <c r="D31" s="35">
        <v>227</v>
      </c>
      <c r="E31" s="35">
        <v>169</v>
      </c>
      <c r="F31" s="35">
        <v>11</v>
      </c>
      <c r="G31" s="105">
        <f t="shared" si="0"/>
        <v>407</v>
      </c>
      <c r="H31" s="821"/>
      <c r="I31" s="822"/>
      <c r="J31" s="293"/>
      <c r="K31" s="818" t="s">
        <v>270</v>
      </c>
      <c r="L31" s="301" t="s">
        <v>259</v>
      </c>
      <c r="M31" s="302">
        <f>M10</f>
        <v>225</v>
      </c>
      <c r="N31" s="302">
        <f>N10</f>
        <v>169</v>
      </c>
      <c r="O31" s="302">
        <f>O10</f>
        <v>11</v>
      </c>
      <c r="P31" s="302">
        <f>P10</f>
        <v>0</v>
      </c>
      <c r="Q31" s="108">
        <f t="shared" si="5"/>
        <v>405</v>
      </c>
      <c r="R31" s="826"/>
      <c r="S31" s="827"/>
    </row>
    <row r="32" spans="2:19" x14ac:dyDescent="0.2">
      <c r="B32" s="819"/>
      <c r="C32" s="106" t="s">
        <v>264</v>
      </c>
      <c r="D32" s="36">
        <v>90</v>
      </c>
      <c r="E32" s="36">
        <v>65</v>
      </c>
      <c r="F32" s="36">
        <v>4</v>
      </c>
      <c r="G32" s="36">
        <f t="shared" si="0"/>
        <v>159</v>
      </c>
      <c r="H32" s="824"/>
      <c r="I32" s="825"/>
      <c r="J32" s="293"/>
      <c r="K32" s="819"/>
      <c r="L32" s="303" t="s">
        <v>264</v>
      </c>
      <c r="M32" s="36">
        <v>1</v>
      </c>
      <c r="N32" s="36">
        <v>0</v>
      </c>
      <c r="O32" s="36">
        <f>O17-O26</f>
        <v>0</v>
      </c>
      <c r="P32" s="36">
        <v>0</v>
      </c>
      <c r="Q32" s="36">
        <f t="shared" si="5"/>
        <v>1</v>
      </c>
      <c r="R32" s="826"/>
      <c r="S32" s="827"/>
    </row>
    <row r="33" spans="2:19" ht="15.75" customHeight="1" thickBot="1" x14ac:dyDescent="0.25">
      <c r="B33" s="820"/>
      <c r="C33" s="107">
        <v>0.6</v>
      </c>
      <c r="D33" s="36">
        <v>135</v>
      </c>
      <c r="E33" s="36">
        <v>98</v>
      </c>
      <c r="F33" s="36">
        <v>7</v>
      </c>
      <c r="G33" s="36">
        <f t="shared" si="0"/>
        <v>240</v>
      </c>
      <c r="H33" s="824"/>
      <c r="I33" s="825"/>
      <c r="J33" s="293"/>
      <c r="K33" s="820"/>
      <c r="L33" s="304">
        <v>0.6</v>
      </c>
      <c r="M33" s="37">
        <v>0</v>
      </c>
      <c r="N33" s="37">
        <v>0</v>
      </c>
      <c r="O33" s="37">
        <f>O18-O27</f>
        <v>0</v>
      </c>
      <c r="P33" s="37">
        <v>0</v>
      </c>
      <c r="Q33" s="37">
        <f>SUM(M33:P33)</f>
        <v>0</v>
      </c>
      <c r="R33" s="826"/>
      <c r="S33" s="827"/>
    </row>
    <row r="34" spans="2:19" ht="15" customHeight="1" x14ac:dyDescent="0.2">
      <c r="B34" s="818" t="s">
        <v>518</v>
      </c>
      <c r="C34" s="104" t="s">
        <v>259</v>
      </c>
      <c r="D34" s="35">
        <v>227</v>
      </c>
      <c r="E34" s="35">
        <v>169</v>
      </c>
      <c r="F34" s="35">
        <v>11</v>
      </c>
      <c r="G34" s="105">
        <f t="shared" si="0"/>
        <v>407</v>
      </c>
      <c r="H34" s="824"/>
      <c r="I34" s="825"/>
      <c r="J34" s="293"/>
      <c r="K34" s="818" t="s">
        <v>271</v>
      </c>
      <c r="L34" s="301" t="s">
        <v>259</v>
      </c>
      <c r="M34" s="302">
        <f>SUM(M35:M36)</f>
        <v>239</v>
      </c>
      <c r="N34" s="302">
        <f>SUM(N35+N36)</f>
        <v>187</v>
      </c>
      <c r="O34" s="302">
        <f>O35+O36</f>
        <v>4</v>
      </c>
      <c r="P34" s="302">
        <v>0</v>
      </c>
      <c r="Q34" s="108">
        <f>SUM(M34:P34)</f>
        <v>430</v>
      </c>
      <c r="R34" s="833" t="s">
        <v>286</v>
      </c>
      <c r="S34" s="834"/>
    </row>
    <row r="35" spans="2:19" x14ac:dyDescent="0.2">
      <c r="B35" s="819"/>
      <c r="C35" s="106" t="s">
        <v>264</v>
      </c>
      <c r="D35" s="36">
        <v>90</v>
      </c>
      <c r="E35" s="36">
        <v>64</v>
      </c>
      <c r="F35" s="36">
        <v>4</v>
      </c>
      <c r="G35" s="36">
        <f t="shared" si="0"/>
        <v>158</v>
      </c>
      <c r="H35" s="824"/>
      <c r="I35" s="825"/>
      <c r="J35" s="293"/>
      <c r="K35" s="819"/>
      <c r="L35" s="303" t="s">
        <v>264</v>
      </c>
      <c r="M35" s="36">
        <v>96</v>
      </c>
      <c r="N35" s="36">
        <v>75</v>
      </c>
      <c r="O35" s="36">
        <v>2</v>
      </c>
      <c r="P35" s="36">
        <v>1</v>
      </c>
      <c r="Q35" s="36">
        <f t="shared" ref="Q35:Q48" si="6">SUM(M35:P35)</f>
        <v>174</v>
      </c>
      <c r="R35" s="833"/>
      <c r="S35" s="834"/>
    </row>
    <row r="36" spans="2:19" ht="17.25" customHeight="1" thickBot="1" x14ac:dyDescent="0.25">
      <c r="B36" s="820"/>
      <c r="C36" s="107">
        <v>0.6</v>
      </c>
      <c r="D36" s="36">
        <v>134</v>
      </c>
      <c r="E36" s="36">
        <v>95</v>
      </c>
      <c r="F36" s="36">
        <v>6</v>
      </c>
      <c r="G36" s="36">
        <f t="shared" si="0"/>
        <v>235</v>
      </c>
      <c r="H36" s="824"/>
      <c r="I36" s="825"/>
      <c r="J36" s="293"/>
      <c r="K36" s="820"/>
      <c r="L36" s="304">
        <v>0.6</v>
      </c>
      <c r="M36" s="37">
        <v>143</v>
      </c>
      <c r="N36" s="37">
        <v>112</v>
      </c>
      <c r="O36" s="37">
        <v>2</v>
      </c>
      <c r="P36" s="37">
        <v>2</v>
      </c>
      <c r="Q36" s="37">
        <f t="shared" si="6"/>
        <v>259</v>
      </c>
      <c r="R36" s="833"/>
      <c r="S36" s="834"/>
    </row>
    <row r="37" spans="2:19" ht="13.5" customHeight="1" x14ac:dyDescent="0.2">
      <c r="B37" s="818" t="s">
        <v>272</v>
      </c>
      <c r="C37" s="104" t="s">
        <v>259</v>
      </c>
      <c r="D37" s="35">
        <v>227</v>
      </c>
      <c r="E37" s="35">
        <v>169</v>
      </c>
      <c r="F37" s="35">
        <v>11</v>
      </c>
      <c r="G37" s="105">
        <f t="shared" si="0"/>
        <v>407</v>
      </c>
      <c r="H37" s="824"/>
      <c r="I37" s="825"/>
      <c r="J37" s="293"/>
      <c r="K37" s="818" t="s">
        <v>273</v>
      </c>
      <c r="L37" s="301" t="s">
        <v>259</v>
      </c>
      <c r="M37" s="302">
        <f>SUM(M38+M39)</f>
        <v>169</v>
      </c>
      <c r="N37" s="302">
        <f>N38+N39</f>
        <v>98</v>
      </c>
      <c r="O37" s="302">
        <f>O38+O39</f>
        <v>2</v>
      </c>
      <c r="P37" s="302">
        <v>0</v>
      </c>
      <c r="Q37" s="108">
        <f t="shared" si="6"/>
        <v>269</v>
      </c>
      <c r="R37" s="833" t="s">
        <v>286</v>
      </c>
      <c r="S37" s="834"/>
    </row>
    <row r="38" spans="2:19" x14ac:dyDescent="0.2">
      <c r="B38" s="819"/>
      <c r="C38" s="106" t="s">
        <v>264</v>
      </c>
      <c r="D38" s="36">
        <v>0</v>
      </c>
      <c r="E38" s="36">
        <v>2</v>
      </c>
      <c r="F38" s="36">
        <v>0</v>
      </c>
      <c r="G38" s="36">
        <f t="shared" si="0"/>
        <v>2</v>
      </c>
      <c r="H38" s="824"/>
      <c r="I38" s="825"/>
      <c r="J38" s="293"/>
      <c r="K38" s="819"/>
      <c r="L38" s="303" t="s">
        <v>264</v>
      </c>
      <c r="M38" s="36">
        <v>68</v>
      </c>
      <c r="N38" s="36">
        <v>39</v>
      </c>
      <c r="O38" s="36">
        <v>0.8</v>
      </c>
      <c r="P38" s="36">
        <v>0</v>
      </c>
      <c r="Q38" s="36">
        <f t="shared" si="6"/>
        <v>107.8</v>
      </c>
      <c r="R38" s="833"/>
      <c r="S38" s="834"/>
    </row>
    <row r="39" spans="2:19" ht="14.25" customHeight="1" thickBot="1" x14ac:dyDescent="0.25">
      <c r="B39" s="820"/>
      <c r="C39" s="107">
        <v>0.6</v>
      </c>
      <c r="D39" s="36">
        <v>1</v>
      </c>
      <c r="E39" s="36">
        <v>2</v>
      </c>
      <c r="F39" s="36">
        <v>1</v>
      </c>
      <c r="G39" s="36">
        <f t="shared" si="0"/>
        <v>4</v>
      </c>
      <c r="H39" s="824"/>
      <c r="I39" s="825"/>
      <c r="J39" s="293"/>
      <c r="K39" s="820"/>
      <c r="L39" s="306">
        <v>0.6</v>
      </c>
      <c r="M39" s="37">
        <v>101</v>
      </c>
      <c r="N39" s="37">
        <v>59</v>
      </c>
      <c r="O39" s="37">
        <v>1.2</v>
      </c>
      <c r="P39" s="37">
        <v>0</v>
      </c>
      <c r="Q39" s="37">
        <f t="shared" si="6"/>
        <v>161.19999999999999</v>
      </c>
      <c r="R39" s="833"/>
      <c r="S39" s="834"/>
    </row>
    <row r="40" spans="2:19" ht="13.5" customHeight="1" x14ac:dyDescent="0.2">
      <c r="B40" s="818" t="s">
        <v>519</v>
      </c>
      <c r="C40" s="104" t="s">
        <v>259</v>
      </c>
      <c r="D40" s="35">
        <v>227</v>
      </c>
      <c r="E40" s="35">
        <v>169</v>
      </c>
      <c r="F40" s="35">
        <v>11</v>
      </c>
      <c r="G40" s="105">
        <f t="shared" si="0"/>
        <v>407</v>
      </c>
      <c r="H40" s="824"/>
      <c r="I40" s="825"/>
      <c r="J40" s="293"/>
      <c r="K40" s="818" t="s">
        <v>274</v>
      </c>
      <c r="L40" s="301" t="s">
        <v>259</v>
      </c>
      <c r="M40" s="302">
        <f>SUM(M41+M42)</f>
        <v>78</v>
      </c>
      <c r="N40" s="302">
        <f>N41+N42</f>
        <v>56</v>
      </c>
      <c r="O40" s="302">
        <f>O41+O42</f>
        <v>0</v>
      </c>
      <c r="P40" s="302">
        <v>0</v>
      </c>
      <c r="Q40" s="108">
        <f t="shared" si="6"/>
        <v>134</v>
      </c>
      <c r="R40" s="833" t="s">
        <v>286</v>
      </c>
      <c r="S40" s="834"/>
    </row>
    <row r="41" spans="2:19" x14ac:dyDescent="0.2">
      <c r="B41" s="819"/>
      <c r="C41" s="106" t="s">
        <v>264</v>
      </c>
      <c r="D41" s="36">
        <v>2</v>
      </c>
      <c r="E41" s="36">
        <v>2</v>
      </c>
      <c r="F41" s="36">
        <v>0</v>
      </c>
      <c r="G41" s="36">
        <v>0</v>
      </c>
      <c r="H41" s="824" t="s">
        <v>275</v>
      </c>
      <c r="I41" s="825"/>
      <c r="J41" s="293"/>
      <c r="K41" s="819"/>
      <c r="L41" s="303" t="s">
        <v>264</v>
      </c>
      <c r="M41" s="36">
        <v>31</v>
      </c>
      <c r="N41" s="36">
        <v>22</v>
      </c>
      <c r="O41" s="36">
        <v>0</v>
      </c>
      <c r="P41" s="36">
        <v>0</v>
      </c>
      <c r="Q41" s="36">
        <f t="shared" si="6"/>
        <v>53</v>
      </c>
      <c r="R41" s="833"/>
      <c r="S41" s="834"/>
    </row>
    <row r="42" spans="2:19" ht="17.25" customHeight="1" thickBot="1" x14ac:dyDescent="0.25">
      <c r="B42" s="838"/>
      <c r="C42" s="109">
        <v>0.6</v>
      </c>
      <c r="D42" s="37">
        <v>4</v>
      </c>
      <c r="E42" s="37">
        <v>3</v>
      </c>
      <c r="F42" s="37">
        <v>0</v>
      </c>
      <c r="G42" s="37">
        <f t="shared" ref="G42" si="7">+D42+E42+F42</f>
        <v>7</v>
      </c>
      <c r="H42" s="828"/>
      <c r="I42" s="829"/>
      <c r="J42" s="293"/>
      <c r="K42" s="820"/>
      <c r="L42" s="306">
        <v>0.6</v>
      </c>
      <c r="M42" s="37">
        <v>47</v>
      </c>
      <c r="N42" s="37">
        <v>34</v>
      </c>
      <c r="O42" s="37">
        <v>0</v>
      </c>
      <c r="P42" s="37">
        <v>0</v>
      </c>
      <c r="Q42" s="37">
        <f t="shared" si="6"/>
        <v>81</v>
      </c>
      <c r="R42" s="833"/>
      <c r="S42" s="834"/>
    </row>
    <row r="43" spans="2:19" ht="15" customHeight="1" x14ac:dyDescent="0.2">
      <c r="B43" s="34"/>
      <c r="K43" s="818" t="s">
        <v>276</v>
      </c>
      <c r="L43" s="301" t="s">
        <v>259</v>
      </c>
      <c r="M43" s="302">
        <f>SUM(M44+M45)</f>
        <v>96</v>
      </c>
      <c r="N43" s="302">
        <f>N44+N45</f>
        <v>39</v>
      </c>
      <c r="O43" s="302">
        <f>O44+O45</f>
        <v>3.2</v>
      </c>
      <c r="P43" s="302">
        <v>0</v>
      </c>
      <c r="Q43" s="108">
        <f t="shared" si="6"/>
        <v>138.19999999999999</v>
      </c>
      <c r="R43" s="833" t="s">
        <v>286</v>
      </c>
      <c r="S43" s="834"/>
    </row>
    <row r="44" spans="2:19" ht="15.75" customHeight="1" x14ac:dyDescent="0.2">
      <c r="B44" s="34"/>
      <c r="K44" s="819"/>
      <c r="L44" s="303" t="s">
        <v>264</v>
      </c>
      <c r="M44" s="36">
        <v>38</v>
      </c>
      <c r="N44" s="36">
        <v>16</v>
      </c>
      <c r="O44" s="36">
        <v>1.2</v>
      </c>
      <c r="P44" s="36">
        <v>1</v>
      </c>
      <c r="Q44" s="36">
        <f t="shared" si="6"/>
        <v>56.2</v>
      </c>
      <c r="R44" s="833"/>
      <c r="S44" s="834"/>
    </row>
    <row r="45" spans="2:19" ht="27" customHeight="1" thickBot="1" x14ac:dyDescent="0.25">
      <c r="B45" s="835"/>
      <c r="C45" s="835"/>
      <c r="D45" s="835"/>
      <c r="E45" s="835"/>
      <c r="F45" s="835"/>
      <c r="G45" s="835"/>
      <c r="H45" s="835"/>
      <c r="I45" s="835"/>
      <c r="J45" s="348"/>
      <c r="K45" s="820"/>
      <c r="L45" s="306">
        <v>0.6</v>
      </c>
      <c r="M45" s="37">
        <v>58</v>
      </c>
      <c r="N45" s="37">
        <v>23</v>
      </c>
      <c r="O45" s="37">
        <v>2</v>
      </c>
      <c r="P45" s="37">
        <v>2</v>
      </c>
      <c r="Q45" s="37">
        <f t="shared" si="6"/>
        <v>85</v>
      </c>
      <c r="R45" s="833"/>
      <c r="S45" s="834"/>
    </row>
    <row r="46" spans="2:19" x14ac:dyDescent="0.2">
      <c r="K46" s="818" t="s">
        <v>789</v>
      </c>
      <c r="L46" s="301" t="s">
        <v>259</v>
      </c>
      <c r="M46" s="302">
        <v>231</v>
      </c>
      <c r="N46" s="302">
        <f>N47+N48</f>
        <v>154</v>
      </c>
      <c r="O46" s="302">
        <f>O47+O48</f>
        <v>12</v>
      </c>
      <c r="P46" s="302">
        <f>P10</f>
        <v>0</v>
      </c>
      <c r="Q46" s="108">
        <f t="shared" si="6"/>
        <v>397</v>
      </c>
      <c r="R46" s="833" t="s">
        <v>286</v>
      </c>
      <c r="S46" s="834"/>
    </row>
    <row r="47" spans="2:19" x14ac:dyDescent="0.2">
      <c r="K47" s="819"/>
      <c r="L47" s="303" t="s">
        <v>264</v>
      </c>
      <c r="M47" s="36">
        <v>92</v>
      </c>
      <c r="N47" s="36">
        <v>62</v>
      </c>
      <c r="O47" s="36">
        <v>5</v>
      </c>
      <c r="P47" s="36">
        <v>0</v>
      </c>
      <c r="Q47" s="36">
        <f t="shared" si="6"/>
        <v>159</v>
      </c>
      <c r="R47" s="836"/>
      <c r="S47" s="837"/>
    </row>
    <row r="48" spans="2:19" ht="24.75" customHeight="1" thickBot="1" x14ac:dyDescent="0.25">
      <c r="K48" s="820"/>
      <c r="L48" s="306">
        <v>0.6</v>
      </c>
      <c r="M48" s="37">
        <v>139</v>
      </c>
      <c r="N48" s="37">
        <v>92</v>
      </c>
      <c r="O48" s="37">
        <v>7</v>
      </c>
      <c r="P48" s="37">
        <v>0</v>
      </c>
      <c r="Q48" s="37">
        <f t="shared" si="6"/>
        <v>238</v>
      </c>
      <c r="R48" s="833"/>
      <c r="S48" s="834"/>
    </row>
    <row r="49" spans="11:19" ht="45.75" customHeight="1" x14ac:dyDescent="0.2">
      <c r="K49" s="818" t="s">
        <v>277</v>
      </c>
      <c r="L49" s="301" t="s">
        <v>259</v>
      </c>
      <c r="M49" s="302">
        <f>SUM(M50+M51)</f>
        <v>343</v>
      </c>
      <c r="N49" s="302">
        <f>N50+N51</f>
        <v>194</v>
      </c>
      <c r="O49" s="302">
        <f>O50+O51</f>
        <v>5</v>
      </c>
      <c r="P49" s="302">
        <f>P37+P40+P43</f>
        <v>0</v>
      </c>
      <c r="Q49" s="108">
        <f t="shared" ref="Q49:Q54" si="8">SUM(M49:P49)</f>
        <v>542</v>
      </c>
      <c r="R49" s="833" t="s">
        <v>286</v>
      </c>
      <c r="S49" s="834"/>
    </row>
    <row r="50" spans="11:19" x14ac:dyDescent="0.2">
      <c r="K50" s="819"/>
      <c r="L50" s="303" t="s">
        <v>264</v>
      </c>
      <c r="M50" s="36">
        <v>137</v>
      </c>
      <c r="N50" s="36">
        <v>78</v>
      </c>
      <c r="O50" s="36">
        <v>2</v>
      </c>
      <c r="P50" s="36">
        <v>2</v>
      </c>
      <c r="Q50" s="36">
        <f t="shared" si="8"/>
        <v>219</v>
      </c>
      <c r="R50" s="833"/>
      <c r="S50" s="834"/>
    </row>
    <row r="51" spans="11:19" ht="27" customHeight="1" thickBot="1" x14ac:dyDescent="0.25">
      <c r="K51" s="820"/>
      <c r="L51" s="306">
        <v>0.6</v>
      </c>
      <c r="M51" s="37">
        <v>206</v>
      </c>
      <c r="N51" s="37">
        <v>116</v>
      </c>
      <c r="O51" s="37">
        <v>3</v>
      </c>
      <c r="P51" s="37">
        <f>P39+P42+P45</f>
        <v>2</v>
      </c>
      <c r="Q51" s="37">
        <f t="shared" si="8"/>
        <v>327</v>
      </c>
      <c r="R51" s="833"/>
      <c r="S51" s="834"/>
    </row>
    <row r="52" spans="11:19" x14ac:dyDescent="0.2">
      <c r="K52" s="818" t="s">
        <v>278</v>
      </c>
      <c r="L52" s="301" t="s">
        <v>259</v>
      </c>
      <c r="M52" s="302">
        <f>M37+M40+M43</f>
        <v>343</v>
      </c>
      <c r="N52" s="302">
        <f>N10</f>
        <v>169</v>
      </c>
      <c r="O52" s="302">
        <f>O10</f>
        <v>11</v>
      </c>
      <c r="P52" s="302">
        <f>P10</f>
        <v>0</v>
      </c>
      <c r="Q52" s="108">
        <f t="shared" si="8"/>
        <v>523</v>
      </c>
      <c r="R52" s="833" t="s">
        <v>286</v>
      </c>
      <c r="S52" s="834"/>
    </row>
    <row r="53" spans="11:19" x14ac:dyDescent="0.2">
      <c r="K53" s="819"/>
      <c r="L53" s="303" t="s">
        <v>264</v>
      </c>
      <c r="M53" s="38">
        <v>0</v>
      </c>
      <c r="N53" s="36">
        <v>0</v>
      </c>
      <c r="O53" s="36">
        <v>0</v>
      </c>
      <c r="P53" s="36">
        <v>0</v>
      </c>
      <c r="Q53" s="36">
        <f t="shared" si="8"/>
        <v>0</v>
      </c>
      <c r="R53" s="826"/>
      <c r="S53" s="827"/>
    </row>
    <row r="54" spans="11:19" ht="21" customHeight="1" thickBot="1" x14ac:dyDescent="0.25">
      <c r="K54" s="838"/>
      <c r="L54" s="307">
        <v>0.6</v>
      </c>
      <c r="M54" s="37">
        <v>0</v>
      </c>
      <c r="N54" s="37">
        <v>0</v>
      </c>
      <c r="O54" s="37">
        <v>0</v>
      </c>
      <c r="P54" s="37">
        <v>0</v>
      </c>
      <c r="Q54" s="37">
        <f t="shared" si="8"/>
        <v>0</v>
      </c>
      <c r="R54" s="830"/>
      <c r="S54" s="831"/>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101" priority="92" operator="lessThan">
      <formula>0</formula>
    </cfRule>
  </conditionalFormatting>
  <conditionalFormatting sqref="G13">
    <cfRule type="cellIs" dxfId="100" priority="90" operator="lessThan">
      <formula>0</formula>
    </cfRule>
  </conditionalFormatting>
  <conditionalFormatting sqref="G16">
    <cfRule type="cellIs" dxfId="99" priority="89" operator="lessThan">
      <formula>0</formula>
    </cfRule>
  </conditionalFormatting>
  <conditionalFormatting sqref="G19">
    <cfRule type="cellIs" dxfId="98" priority="88" operator="lessThan">
      <formula>0</formula>
    </cfRule>
  </conditionalFormatting>
  <conditionalFormatting sqref="H36">
    <cfRule type="cellIs" dxfId="97" priority="87" operator="lessThan">
      <formula>0</formula>
    </cfRule>
  </conditionalFormatting>
  <conditionalFormatting sqref="G17:G18 G23:G24 G29:G30 G32:G33 G35:G36 G41:G42 G14:G15 G26:G27 G38:G39 G10:G12 G20:G21">
    <cfRule type="cellIs" dxfId="96" priority="91" operator="lessThan">
      <formula>0</formula>
    </cfRule>
  </conditionalFormatting>
  <conditionalFormatting sqref="D16:F16">
    <cfRule type="cellIs" dxfId="95" priority="86" operator="lessThan">
      <formula>0</formula>
    </cfRule>
  </conditionalFormatting>
  <conditionalFormatting sqref="D19:F19">
    <cfRule type="cellIs" dxfId="94" priority="85" operator="lessThan">
      <formula>0</formula>
    </cfRule>
  </conditionalFormatting>
  <conditionalFormatting sqref="D22:F22">
    <cfRule type="cellIs" dxfId="93" priority="84" operator="lessThan">
      <formula>0</formula>
    </cfRule>
  </conditionalFormatting>
  <conditionalFormatting sqref="D25:F25">
    <cfRule type="cellIs" dxfId="92" priority="83" operator="lessThan">
      <formula>0</formula>
    </cfRule>
  </conditionalFormatting>
  <conditionalFormatting sqref="D28:F28">
    <cfRule type="cellIs" dxfId="91" priority="82" operator="lessThan">
      <formula>0</formula>
    </cfRule>
  </conditionalFormatting>
  <conditionalFormatting sqref="D31:F31">
    <cfRule type="cellIs" dxfId="90" priority="81" operator="lessThan">
      <formula>0</formula>
    </cfRule>
  </conditionalFormatting>
  <conditionalFormatting sqref="D34:F34">
    <cfRule type="cellIs" dxfId="89" priority="80" operator="lessThan">
      <formula>0</formula>
    </cfRule>
  </conditionalFormatting>
  <conditionalFormatting sqref="D37:F37">
    <cfRule type="cellIs" dxfId="88" priority="79" operator="lessThan">
      <formula>0</formula>
    </cfRule>
  </conditionalFormatting>
  <conditionalFormatting sqref="D40:F40">
    <cfRule type="cellIs" dxfId="87" priority="78" operator="lessThan">
      <formula>0</formula>
    </cfRule>
  </conditionalFormatting>
  <conditionalFormatting sqref="D13:F13">
    <cfRule type="cellIs" dxfId="86" priority="77" operator="lessThan">
      <formula>0</formula>
    </cfRule>
  </conditionalFormatting>
  <conditionalFormatting sqref="G22">
    <cfRule type="cellIs" dxfId="85" priority="76" operator="lessThan">
      <formula>0</formula>
    </cfRule>
  </conditionalFormatting>
  <conditionalFormatting sqref="G25">
    <cfRule type="cellIs" dxfId="84" priority="75" operator="lessThan">
      <formula>0</formula>
    </cfRule>
  </conditionalFormatting>
  <conditionalFormatting sqref="G28">
    <cfRule type="cellIs" dxfId="83" priority="74" operator="lessThan">
      <formula>0</formula>
    </cfRule>
  </conditionalFormatting>
  <conditionalFormatting sqref="G31">
    <cfRule type="cellIs" dxfId="82" priority="73" operator="lessThan">
      <formula>0</formula>
    </cfRule>
  </conditionalFormatting>
  <conditionalFormatting sqref="G34">
    <cfRule type="cellIs" dxfId="81" priority="72" operator="lessThan">
      <formula>0</formula>
    </cfRule>
  </conditionalFormatting>
  <conditionalFormatting sqref="G37">
    <cfRule type="cellIs" dxfId="80" priority="71" operator="lessThan">
      <formula>0</formula>
    </cfRule>
  </conditionalFormatting>
  <conditionalFormatting sqref="G40">
    <cfRule type="cellIs" dxfId="79" priority="70" operator="lessThan">
      <formula>0</formula>
    </cfRule>
  </conditionalFormatting>
  <conditionalFormatting sqref="R10:R33 R53:R54">
    <cfRule type="cellIs" dxfId="78" priority="69" operator="lessThan">
      <formula>0</formula>
    </cfRule>
  </conditionalFormatting>
  <conditionalFormatting sqref="P10:Q10 M10:N12 O11:Q12">
    <cfRule type="cellIs" dxfId="77" priority="68" operator="lessThan">
      <formula>0</formula>
    </cfRule>
  </conditionalFormatting>
  <conditionalFormatting sqref="O10">
    <cfRule type="cellIs" dxfId="76" priority="67" operator="lessThan">
      <formula>0</formula>
    </cfRule>
  </conditionalFormatting>
  <conditionalFormatting sqref="M14:N15 P14:Q15 Q13">
    <cfRule type="cellIs" dxfId="75" priority="66" operator="lessThan">
      <formula>0</formula>
    </cfRule>
  </conditionalFormatting>
  <conditionalFormatting sqref="O14:O15">
    <cfRule type="cellIs" dxfId="74" priority="65" operator="lessThan">
      <formula>0</formula>
    </cfRule>
  </conditionalFormatting>
  <conditionalFormatting sqref="M13:N13 P13">
    <cfRule type="cellIs" dxfId="73" priority="64" operator="lessThan">
      <formula>0</formula>
    </cfRule>
  </conditionalFormatting>
  <conditionalFormatting sqref="O13">
    <cfRule type="cellIs" dxfId="72" priority="63" operator="lessThan">
      <formula>0</formula>
    </cfRule>
  </conditionalFormatting>
  <conditionalFormatting sqref="M17:N18 P17:Q18">
    <cfRule type="cellIs" dxfId="71" priority="62" operator="lessThan">
      <formula>0</formula>
    </cfRule>
  </conditionalFormatting>
  <conditionalFormatting sqref="O17:O18">
    <cfRule type="cellIs" dxfId="70" priority="61" operator="lessThan">
      <formula>0</formula>
    </cfRule>
  </conditionalFormatting>
  <conditionalFormatting sqref="Q16">
    <cfRule type="cellIs" dxfId="69" priority="60" operator="lessThan">
      <formula>0</formula>
    </cfRule>
  </conditionalFormatting>
  <conditionalFormatting sqref="M16:N16 P16">
    <cfRule type="cellIs" dxfId="68" priority="59" operator="lessThan">
      <formula>0</formula>
    </cfRule>
  </conditionalFormatting>
  <conditionalFormatting sqref="O16">
    <cfRule type="cellIs" dxfId="67" priority="58" operator="lessThan">
      <formula>0</formula>
    </cfRule>
  </conditionalFormatting>
  <conditionalFormatting sqref="M20:Q21">
    <cfRule type="cellIs" dxfId="66" priority="57" operator="lessThan">
      <formula>0</formula>
    </cfRule>
  </conditionalFormatting>
  <conditionalFormatting sqref="M19:N19 P19:Q19">
    <cfRule type="cellIs" dxfId="65" priority="56" operator="lessThan">
      <formula>0</formula>
    </cfRule>
  </conditionalFormatting>
  <conditionalFormatting sqref="O19">
    <cfRule type="cellIs" dxfId="64" priority="55" operator="lessThan">
      <formula>0</formula>
    </cfRule>
  </conditionalFormatting>
  <conditionalFormatting sqref="P23:Q24 M23:N24">
    <cfRule type="cellIs" dxfId="63" priority="54" operator="lessThan">
      <formula>0</formula>
    </cfRule>
  </conditionalFormatting>
  <conditionalFormatting sqref="O23:O24">
    <cfRule type="cellIs" dxfId="62" priority="53" operator="lessThan">
      <formula>0</formula>
    </cfRule>
  </conditionalFormatting>
  <conditionalFormatting sqref="M22:N22 P22:Q22">
    <cfRule type="cellIs" dxfId="61" priority="52" operator="lessThan">
      <formula>0</formula>
    </cfRule>
  </conditionalFormatting>
  <conditionalFormatting sqref="O22">
    <cfRule type="cellIs" dxfId="60" priority="51" operator="lessThan">
      <formula>0</formula>
    </cfRule>
  </conditionalFormatting>
  <conditionalFormatting sqref="M26:N27 P26:Q27">
    <cfRule type="cellIs" dxfId="59" priority="50" operator="lessThan">
      <formula>0</formula>
    </cfRule>
  </conditionalFormatting>
  <conditionalFormatting sqref="O26:O27">
    <cfRule type="cellIs" dxfId="58" priority="49" operator="lessThan">
      <formula>0</formula>
    </cfRule>
  </conditionalFormatting>
  <conditionalFormatting sqref="Q25">
    <cfRule type="cellIs" dxfId="57" priority="48" operator="lessThan">
      <formula>0</formula>
    </cfRule>
  </conditionalFormatting>
  <conditionalFormatting sqref="M25:N25 P25">
    <cfRule type="cellIs" dxfId="56" priority="47" operator="lessThan">
      <formula>0</formula>
    </cfRule>
  </conditionalFormatting>
  <conditionalFormatting sqref="O25">
    <cfRule type="cellIs" dxfId="55" priority="46" operator="lessThan">
      <formula>0</formula>
    </cfRule>
  </conditionalFormatting>
  <conditionalFormatting sqref="M29:Q30">
    <cfRule type="cellIs" dxfId="54" priority="45" operator="lessThan">
      <formula>0</formula>
    </cfRule>
  </conditionalFormatting>
  <conditionalFormatting sqref="Q28">
    <cfRule type="cellIs" dxfId="53" priority="44" operator="lessThan">
      <formula>0</formula>
    </cfRule>
  </conditionalFormatting>
  <conditionalFormatting sqref="M28:N28 P28">
    <cfRule type="cellIs" dxfId="52" priority="43" operator="lessThan">
      <formula>0</formula>
    </cfRule>
  </conditionalFormatting>
  <conditionalFormatting sqref="O28">
    <cfRule type="cellIs" dxfId="51" priority="42" operator="lessThan">
      <formula>0</formula>
    </cfRule>
  </conditionalFormatting>
  <conditionalFormatting sqref="M32:Q33">
    <cfRule type="cellIs" dxfId="50" priority="41" operator="lessThan">
      <formula>0</formula>
    </cfRule>
  </conditionalFormatting>
  <conditionalFormatting sqref="Q31">
    <cfRule type="cellIs" dxfId="49" priority="40" operator="lessThan">
      <formula>0</formula>
    </cfRule>
  </conditionalFormatting>
  <conditionalFormatting sqref="M31:N31 P31">
    <cfRule type="cellIs" dxfId="48" priority="39" operator="lessThan">
      <formula>0</formula>
    </cfRule>
  </conditionalFormatting>
  <conditionalFormatting sqref="O31">
    <cfRule type="cellIs" dxfId="47" priority="38" operator="lessThan">
      <formula>0</formula>
    </cfRule>
  </conditionalFormatting>
  <conditionalFormatting sqref="M34:N36 P34:Q36">
    <cfRule type="cellIs" dxfId="46" priority="37" operator="lessThan">
      <formula>0</formula>
    </cfRule>
  </conditionalFormatting>
  <conditionalFormatting sqref="O34:O36">
    <cfRule type="cellIs" dxfId="45" priority="36" operator="lessThan">
      <formula>0</formula>
    </cfRule>
  </conditionalFormatting>
  <conditionalFormatting sqref="P38:Q39 M38:N39">
    <cfRule type="cellIs" dxfId="44" priority="35" operator="lessThan">
      <formula>0</formula>
    </cfRule>
  </conditionalFormatting>
  <conditionalFormatting sqref="O38:O39">
    <cfRule type="cellIs" dxfId="43" priority="34" operator="lessThan">
      <formula>0</formula>
    </cfRule>
  </conditionalFormatting>
  <conditionalFormatting sqref="M37:N37 P37:Q37">
    <cfRule type="cellIs" dxfId="42" priority="33" operator="lessThan">
      <formula>0</formula>
    </cfRule>
  </conditionalFormatting>
  <conditionalFormatting sqref="O37">
    <cfRule type="cellIs" dxfId="41" priority="32" operator="lessThan">
      <formula>0</formula>
    </cfRule>
  </conditionalFormatting>
  <conditionalFormatting sqref="P41:Q42 M41:N42">
    <cfRule type="cellIs" dxfId="40" priority="31" operator="lessThan">
      <formula>0</formula>
    </cfRule>
  </conditionalFormatting>
  <conditionalFormatting sqref="O41:O42">
    <cfRule type="cellIs" dxfId="39" priority="30" operator="lessThan">
      <formula>0</formula>
    </cfRule>
  </conditionalFormatting>
  <conditionalFormatting sqref="M40:N40 P40:Q40">
    <cfRule type="cellIs" dxfId="38" priority="29" operator="lessThan">
      <formula>0</formula>
    </cfRule>
  </conditionalFormatting>
  <conditionalFormatting sqref="O40">
    <cfRule type="cellIs" dxfId="37" priority="28" operator="lessThan">
      <formula>0</formula>
    </cfRule>
  </conditionalFormatting>
  <conditionalFormatting sqref="P44:Q45 M44:N45">
    <cfRule type="cellIs" dxfId="36" priority="27" operator="lessThan">
      <formula>0</formula>
    </cfRule>
  </conditionalFormatting>
  <conditionalFormatting sqref="O44:O45">
    <cfRule type="cellIs" dxfId="35" priority="26" operator="lessThan">
      <formula>0</formula>
    </cfRule>
  </conditionalFormatting>
  <conditionalFormatting sqref="M43:N43 P43:Q43">
    <cfRule type="cellIs" dxfId="34" priority="25" operator="lessThan">
      <formula>0</formula>
    </cfRule>
  </conditionalFormatting>
  <conditionalFormatting sqref="O43">
    <cfRule type="cellIs" dxfId="33" priority="24" operator="lessThan">
      <formula>0</formula>
    </cfRule>
  </conditionalFormatting>
  <conditionalFormatting sqref="P47:Q48 M47:N48">
    <cfRule type="cellIs" dxfId="32" priority="23" operator="lessThan">
      <formula>0</formula>
    </cfRule>
  </conditionalFormatting>
  <conditionalFormatting sqref="O47:O48">
    <cfRule type="cellIs" dxfId="31" priority="22" operator="lessThan">
      <formula>0</formula>
    </cfRule>
  </conditionalFormatting>
  <conditionalFormatting sqref="P46:Q46 M46">
    <cfRule type="cellIs" dxfId="30" priority="21" operator="lessThan">
      <formula>0</formula>
    </cfRule>
  </conditionalFormatting>
  <conditionalFormatting sqref="O46">
    <cfRule type="cellIs" dxfId="29" priority="20" operator="lessThan">
      <formula>0</formula>
    </cfRule>
  </conditionalFormatting>
  <conditionalFormatting sqref="N46">
    <cfRule type="cellIs" dxfId="28" priority="19" operator="lessThan">
      <formula>0</formula>
    </cfRule>
  </conditionalFormatting>
  <conditionalFormatting sqref="P50:Q51 M50:N51">
    <cfRule type="cellIs" dxfId="27" priority="18" operator="lessThan">
      <formula>0</formula>
    </cfRule>
  </conditionalFormatting>
  <conditionalFormatting sqref="O50:O51">
    <cfRule type="cellIs" dxfId="26" priority="17" operator="lessThan">
      <formula>0</formula>
    </cfRule>
  </conditionalFormatting>
  <conditionalFormatting sqref="M49:N49 P49:Q49">
    <cfRule type="cellIs" dxfId="25" priority="16" operator="lessThan">
      <formula>0</formula>
    </cfRule>
  </conditionalFormatting>
  <conditionalFormatting sqref="O49">
    <cfRule type="cellIs" dxfId="24" priority="15" operator="lessThan">
      <formula>0</formula>
    </cfRule>
  </conditionalFormatting>
  <conditionalFormatting sqref="P53:Q54 M53:N54">
    <cfRule type="cellIs" dxfId="23" priority="14" operator="lessThan">
      <formula>0</formula>
    </cfRule>
  </conditionalFormatting>
  <conditionalFormatting sqref="O53:O54">
    <cfRule type="cellIs" dxfId="22" priority="13" operator="lessThan">
      <formula>0</formula>
    </cfRule>
  </conditionalFormatting>
  <conditionalFormatting sqref="N52 P52:Q52">
    <cfRule type="cellIs" dxfId="21" priority="12" operator="lessThan">
      <formula>0</formula>
    </cfRule>
  </conditionalFormatting>
  <conditionalFormatting sqref="O52">
    <cfRule type="cellIs" dxfId="20" priority="11" operator="lessThan">
      <formula>0</formula>
    </cfRule>
  </conditionalFormatting>
  <conditionalFormatting sqref="M52">
    <cfRule type="cellIs" dxfId="19" priority="10" operator="lessThan">
      <formula>0</formula>
    </cfRule>
  </conditionalFormatting>
  <conditionalFormatting sqref="R38:R39 R35:R36">
    <cfRule type="cellIs" dxfId="18" priority="9" operator="lessThan">
      <formula>0</formula>
    </cfRule>
  </conditionalFormatting>
  <conditionalFormatting sqref="R41:R42 R44:R45 R47:R48 R50:R51">
    <cfRule type="cellIs" dxfId="17" priority="8" operator="lessThan">
      <formula>0</formula>
    </cfRule>
  </conditionalFormatting>
  <conditionalFormatting sqref="R49">
    <cfRule type="cellIs" dxfId="16" priority="7" operator="lessThan">
      <formula>0</formula>
    </cfRule>
  </conditionalFormatting>
  <conditionalFormatting sqref="R52">
    <cfRule type="cellIs" dxfId="15" priority="6" operator="lessThan">
      <formula>0</formula>
    </cfRule>
  </conditionalFormatting>
  <conditionalFormatting sqref="R46">
    <cfRule type="cellIs" dxfId="14" priority="5" operator="lessThan">
      <formula>0</formula>
    </cfRule>
  </conditionalFormatting>
  <conditionalFormatting sqref="R43">
    <cfRule type="cellIs" dxfId="13" priority="4" operator="lessThan">
      <formula>0</formula>
    </cfRule>
  </conditionalFormatting>
  <conditionalFormatting sqref="R40">
    <cfRule type="cellIs" dxfId="12" priority="3" operator="lessThan">
      <formula>0</formula>
    </cfRule>
  </conditionalFormatting>
  <conditionalFormatting sqref="R37">
    <cfRule type="cellIs" dxfId="11" priority="2" operator="lessThan">
      <formula>0</formula>
    </cfRule>
  </conditionalFormatting>
  <conditionalFormatting sqref="R34">
    <cfRule type="cellIs" dxfId="1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1B2FAB-FCD0-4584-8CB1-9B8A8819B693}">
  <dimension ref="A1:R336"/>
  <sheetViews>
    <sheetView showGridLines="0" zoomScale="80" zoomScaleNormal="80" zoomScalePageLayoutView="95" workbookViewId="0">
      <pane xSplit="3" ySplit="4" topLeftCell="E291" activePane="bottomRight" state="frozen"/>
      <selection pane="topRight" activeCell="D1" sqref="D1"/>
      <selection pane="bottomLeft" activeCell="A5" sqref="A5"/>
      <selection pane="bottomRight" activeCell="F348" sqref="F348:F349"/>
    </sheetView>
  </sheetViews>
  <sheetFormatPr baseColWidth="10" defaultColWidth="10.85546875" defaultRowHeight="12.75" x14ac:dyDescent="0.2"/>
  <cols>
    <col min="1" max="1" width="4.85546875" style="1" bestFit="1" customWidth="1"/>
    <col min="2" max="2" width="29.85546875" style="357" customWidth="1"/>
    <col min="3" max="3" width="31.5703125" style="357" customWidth="1"/>
    <col min="4" max="4" width="41.85546875" style="1" bestFit="1" customWidth="1"/>
    <col min="5" max="5" width="30.140625" style="1" customWidth="1"/>
    <col min="6" max="6" width="46" style="1" customWidth="1"/>
    <col min="7" max="7" width="24.7109375" style="172" customWidth="1"/>
    <col min="8" max="8" width="24.85546875" style="17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0" customWidth="1"/>
    <col min="17" max="17" width="46.28515625" style="170" customWidth="1"/>
    <col min="18" max="18" width="39.42578125" style="170" customWidth="1"/>
    <col min="19" max="16384" width="10.85546875" style="1"/>
  </cols>
  <sheetData>
    <row r="1" spans="1:18" ht="14.25" x14ac:dyDescent="0.2">
      <c r="A1" s="178" t="s">
        <v>534</v>
      </c>
      <c r="B1" s="351"/>
      <c r="C1" s="352"/>
      <c r="D1" s="273"/>
      <c r="E1" s="273"/>
      <c r="F1" s="273"/>
      <c r="G1" s="275"/>
      <c r="H1" s="274"/>
      <c r="I1" s="273"/>
      <c r="J1" s="273"/>
      <c r="K1" s="273"/>
      <c r="L1" s="273"/>
    </row>
    <row r="2" spans="1:18" ht="15" x14ac:dyDescent="0.2">
      <c r="A2" s="178" t="s">
        <v>534</v>
      </c>
      <c r="B2" s="852" t="s">
        <v>128</v>
      </c>
      <c r="C2" s="853"/>
      <c r="D2" s="853"/>
      <c r="E2" s="853"/>
      <c r="F2" s="853"/>
      <c r="G2" s="853"/>
      <c r="H2" s="853"/>
      <c r="I2" s="853"/>
      <c r="J2" s="853"/>
      <c r="K2" s="853"/>
      <c r="L2" s="854"/>
      <c r="M2" s="54"/>
    </row>
    <row r="3" spans="1:18" ht="15" x14ac:dyDescent="0.2">
      <c r="A3" s="1" t="s">
        <v>473</v>
      </c>
      <c r="B3" s="272" t="s">
        <v>129</v>
      </c>
      <c r="C3" s="272"/>
      <c r="D3" s="269"/>
      <c r="E3" s="269"/>
      <c r="F3" s="269"/>
      <c r="G3" s="271"/>
      <c r="H3" s="270"/>
      <c r="I3" s="269"/>
      <c r="J3" s="269"/>
      <c r="K3" s="269"/>
      <c r="L3" s="269"/>
      <c r="M3" s="54"/>
    </row>
    <row r="4" spans="1:18" s="357" customFormat="1" ht="15" x14ac:dyDescent="0.2">
      <c r="A4" s="234" t="s">
        <v>534</v>
      </c>
      <c r="B4" s="141" t="s">
        <v>130</v>
      </c>
      <c r="C4" s="142" t="s">
        <v>131</v>
      </c>
      <c r="D4" s="142" t="s">
        <v>132</v>
      </c>
      <c r="E4" s="845" t="s">
        <v>133</v>
      </c>
      <c r="F4" s="846"/>
      <c r="G4" s="845" t="s">
        <v>134</v>
      </c>
      <c r="H4" s="847"/>
      <c r="I4" s="847"/>
      <c r="J4" s="847"/>
      <c r="K4" s="846"/>
      <c r="L4" s="143" t="s">
        <v>97</v>
      </c>
      <c r="M4" s="143" t="s">
        <v>835</v>
      </c>
      <c r="O4" s="233"/>
      <c r="P4" s="233"/>
      <c r="Q4" s="233"/>
      <c r="R4" s="233"/>
    </row>
    <row r="5" spans="1:18" s="180" customFormat="1" ht="45" x14ac:dyDescent="0.25">
      <c r="A5" s="184" t="s">
        <v>534</v>
      </c>
      <c r="B5" s="141"/>
      <c r="C5" s="142"/>
      <c r="D5" s="142"/>
      <c r="E5" s="144" t="s">
        <v>135</v>
      </c>
      <c r="F5" s="144" t="s">
        <v>136</v>
      </c>
      <c r="G5" s="144" t="s">
        <v>618</v>
      </c>
      <c r="H5" s="144" t="s">
        <v>137</v>
      </c>
      <c r="I5" s="144" t="s">
        <v>138</v>
      </c>
      <c r="J5" s="144" t="s">
        <v>139</v>
      </c>
      <c r="K5" s="144" t="s">
        <v>140</v>
      </c>
      <c r="L5" s="143"/>
      <c r="M5" s="182"/>
      <c r="O5" s="181"/>
      <c r="P5" s="181"/>
      <c r="Q5" s="181"/>
      <c r="R5" s="181"/>
    </row>
    <row r="6" spans="1:18" ht="28.5" x14ac:dyDescent="0.25">
      <c r="A6" s="178" t="s">
        <v>534</v>
      </c>
      <c r="B6" s="353" t="s">
        <v>141</v>
      </c>
      <c r="C6" s="55" t="s">
        <v>142</v>
      </c>
      <c r="D6" s="55" t="s">
        <v>143</v>
      </c>
      <c r="E6" s="50"/>
      <c r="F6" s="205" t="s">
        <v>144</v>
      </c>
      <c r="G6" s="176"/>
      <c r="H6" s="145">
        <v>5268448465</v>
      </c>
      <c r="I6" s="28"/>
      <c r="J6" s="32"/>
      <c r="K6" s="264">
        <v>0</v>
      </c>
      <c r="L6" s="143"/>
      <c r="M6" s="54"/>
    </row>
    <row r="7" spans="1:18" ht="15" x14ac:dyDescent="0.25">
      <c r="A7" s="178" t="s">
        <v>534</v>
      </c>
      <c r="B7" s="353" t="s">
        <v>145</v>
      </c>
      <c r="C7" s="55" t="s">
        <v>142</v>
      </c>
      <c r="D7" s="55" t="s">
        <v>143</v>
      </c>
      <c r="E7" s="50"/>
      <c r="F7" s="154" t="s">
        <v>619</v>
      </c>
      <c r="G7" s="198"/>
      <c r="H7" s="254">
        <v>20324681095</v>
      </c>
      <c r="I7" s="28"/>
      <c r="J7" s="32"/>
      <c r="K7" s="264">
        <v>0</v>
      </c>
      <c r="L7" s="143"/>
      <c r="M7" s="54"/>
    </row>
    <row r="8" spans="1:18" ht="15" x14ac:dyDescent="0.25">
      <c r="A8" s="178" t="s">
        <v>534</v>
      </c>
      <c r="B8" s="353" t="s">
        <v>146</v>
      </c>
      <c r="C8" s="55" t="s">
        <v>142</v>
      </c>
      <c r="D8" s="55" t="s">
        <v>143</v>
      </c>
      <c r="E8" s="50"/>
      <c r="F8" s="154" t="s">
        <v>620</v>
      </c>
      <c r="G8" s="198"/>
      <c r="H8" s="254">
        <v>26799206349</v>
      </c>
      <c r="I8" s="28"/>
      <c r="J8" s="32"/>
      <c r="K8" s="264">
        <v>0</v>
      </c>
      <c r="L8" s="143"/>
      <c r="M8" s="54"/>
    </row>
    <row r="9" spans="1:18" ht="75" x14ac:dyDescent="0.25">
      <c r="A9" s="178" t="s">
        <v>534</v>
      </c>
      <c r="B9" s="353" t="s">
        <v>147</v>
      </c>
      <c r="C9" s="55" t="s">
        <v>142</v>
      </c>
      <c r="D9" s="55" t="s">
        <v>143</v>
      </c>
      <c r="E9" s="50"/>
      <c r="F9" s="154" t="s">
        <v>621</v>
      </c>
      <c r="G9" s="198"/>
      <c r="H9" s="265">
        <v>62112039495.099998</v>
      </c>
      <c r="I9" s="167"/>
      <c r="J9" s="266"/>
      <c r="K9" s="264">
        <v>0</v>
      </c>
      <c r="L9" s="268" t="s">
        <v>334</v>
      </c>
      <c r="M9" s="54"/>
    </row>
    <row r="10" spans="1:18" ht="15" x14ac:dyDescent="0.25">
      <c r="A10" s="178" t="s">
        <v>534</v>
      </c>
      <c r="B10" s="353" t="s">
        <v>148</v>
      </c>
      <c r="C10" s="55" t="s">
        <v>142</v>
      </c>
      <c r="D10" s="55" t="s">
        <v>143</v>
      </c>
      <c r="E10" s="50"/>
      <c r="F10" s="154" t="s">
        <v>622</v>
      </c>
      <c r="G10" s="198"/>
      <c r="H10" s="265">
        <v>48547865289.099998</v>
      </c>
      <c r="I10" s="167"/>
      <c r="J10" s="266"/>
      <c r="K10" s="264">
        <v>0</v>
      </c>
      <c r="L10" s="267"/>
      <c r="M10" s="54"/>
    </row>
    <row r="11" spans="1:18" ht="15" x14ac:dyDescent="0.25">
      <c r="A11" s="178" t="s">
        <v>534</v>
      </c>
      <c r="B11" s="353" t="s">
        <v>149</v>
      </c>
      <c r="C11" s="55" t="s">
        <v>142</v>
      </c>
      <c r="D11" s="55" t="s">
        <v>143</v>
      </c>
      <c r="E11" s="50"/>
      <c r="F11" s="154" t="s">
        <v>623</v>
      </c>
      <c r="G11" s="198"/>
      <c r="H11" s="265">
        <v>49940241269.099998</v>
      </c>
      <c r="I11" s="167"/>
      <c r="J11" s="266"/>
      <c r="K11" s="264">
        <v>0</v>
      </c>
      <c r="L11" s="143"/>
      <c r="M11" s="54"/>
    </row>
    <row r="12" spans="1:18" ht="15" x14ac:dyDescent="0.25">
      <c r="A12" s="178" t="s">
        <v>534</v>
      </c>
      <c r="B12" s="353" t="s">
        <v>150</v>
      </c>
      <c r="C12" s="55" t="s">
        <v>142</v>
      </c>
      <c r="D12" s="55" t="s">
        <v>143</v>
      </c>
      <c r="E12" s="50"/>
      <c r="F12" s="154" t="s">
        <v>624</v>
      </c>
      <c r="G12" s="198"/>
      <c r="H12" s="265">
        <v>42430490883.199997</v>
      </c>
      <c r="I12" s="167"/>
      <c r="J12" s="266"/>
      <c r="K12" s="264">
        <v>0</v>
      </c>
      <c r="L12" s="143"/>
      <c r="M12" s="54"/>
    </row>
    <row r="13" spans="1:18" ht="15" x14ac:dyDescent="0.25">
      <c r="A13" s="178" t="s">
        <v>534</v>
      </c>
      <c r="B13" s="353" t="s">
        <v>151</v>
      </c>
      <c r="C13" s="55" t="s">
        <v>142</v>
      </c>
      <c r="D13" s="55" t="s">
        <v>143</v>
      </c>
      <c r="E13" s="50"/>
      <c r="F13" s="154" t="s">
        <v>625</v>
      </c>
      <c r="G13" s="198"/>
      <c r="H13" s="265">
        <v>24948005269.599998</v>
      </c>
      <c r="I13" s="167"/>
      <c r="J13" s="167"/>
      <c r="K13" s="264">
        <v>0</v>
      </c>
      <c r="L13" s="143"/>
      <c r="M13" s="54"/>
    </row>
    <row r="14" spans="1:18" ht="15" x14ac:dyDescent="0.25">
      <c r="A14" s="178" t="s">
        <v>534</v>
      </c>
      <c r="B14" s="166"/>
      <c r="C14" s="29"/>
      <c r="D14" s="29"/>
      <c r="E14" s="263"/>
      <c r="F14" s="262"/>
      <c r="G14" s="261"/>
      <c r="H14" s="260">
        <f>SUM(H6:H13)</f>
        <v>280370978115.09998</v>
      </c>
      <c r="I14" s="30"/>
      <c r="J14" s="259"/>
      <c r="K14" s="258">
        <v>0</v>
      </c>
      <c r="L14" s="257"/>
      <c r="M14" s="54"/>
    </row>
    <row r="15" spans="1:18" ht="14.25" x14ac:dyDescent="0.2">
      <c r="A15" s="178" t="s">
        <v>534</v>
      </c>
      <c r="B15" s="353"/>
      <c r="C15" s="55" t="s">
        <v>142</v>
      </c>
      <c r="D15" s="55" t="s">
        <v>143</v>
      </c>
      <c r="E15" s="50">
        <v>3111530718</v>
      </c>
      <c r="F15" s="205"/>
      <c r="G15" s="198">
        <v>42278</v>
      </c>
      <c r="H15" s="145"/>
      <c r="I15" s="39">
        <f>123.78/111.82</f>
        <v>1.1069576104453587</v>
      </c>
      <c r="J15" s="31" t="s">
        <v>152</v>
      </c>
      <c r="K15" s="50">
        <f>+E15/I15</f>
        <v>2810885158.2384872</v>
      </c>
      <c r="L15" s="173"/>
      <c r="M15" s="54"/>
    </row>
    <row r="16" spans="1:18" ht="14.25" x14ac:dyDescent="0.2">
      <c r="A16" s="178" t="s">
        <v>534</v>
      </c>
      <c r="B16" s="353"/>
      <c r="C16" s="55" t="s">
        <v>142</v>
      </c>
      <c r="D16" s="55" t="s">
        <v>143</v>
      </c>
      <c r="E16" s="212">
        <v>5503863348.5</v>
      </c>
      <c r="F16" s="256"/>
      <c r="G16" s="198">
        <v>42279</v>
      </c>
      <c r="H16" s="254"/>
      <c r="I16" s="39">
        <f>123.78/111.82</f>
        <v>1.1069576104453587</v>
      </c>
      <c r="J16" s="31" t="s">
        <v>152</v>
      </c>
      <c r="K16" s="50">
        <f>+E16/I16</f>
        <v>4972063335.1855707</v>
      </c>
      <c r="L16" s="173"/>
      <c r="M16" s="54"/>
    </row>
    <row r="17" spans="1:13" ht="14.25" x14ac:dyDescent="0.2">
      <c r="A17" s="178" t="s">
        <v>534</v>
      </c>
      <c r="B17" s="353"/>
      <c r="C17" s="55" t="s">
        <v>142</v>
      </c>
      <c r="D17" s="55" t="s">
        <v>143</v>
      </c>
      <c r="E17" s="212">
        <v>263457714</v>
      </c>
      <c r="F17" s="256"/>
      <c r="G17" s="198">
        <v>42292</v>
      </c>
      <c r="H17" s="254"/>
      <c r="I17" s="39">
        <f>123.78/111.82</f>
        <v>1.1069576104453587</v>
      </c>
      <c r="J17" s="31" t="s">
        <v>152</v>
      </c>
      <c r="K17" s="50">
        <f>+E17/I17</f>
        <v>238001628.53029567</v>
      </c>
      <c r="L17" s="173"/>
      <c r="M17" s="54"/>
    </row>
    <row r="18" spans="1:13" ht="14.25" x14ac:dyDescent="0.2">
      <c r="A18" s="178" t="s">
        <v>534</v>
      </c>
      <c r="B18" s="353"/>
      <c r="C18" s="55" t="s">
        <v>142</v>
      </c>
      <c r="D18" s="55" t="s">
        <v>143</v>
      </c>
      <c r="E18" s="212">
        <v>1636965150</v>
      </c>
      <c r="F18" s="251"/>
      <c r="G18" s="198">
        <v>42305</v>
      </c>
      <c r="H18" s="254"/>
      <c r="I18" s="39">
        <f>123.78/111.82</f>
        <v>1.1069576104453587</v>
      </c>
      <c r="J18" s="31" t="s">
        <v>152</v>
      </c>
      <c r="K18" s="50">
        <f>+E18/I18</f>
        <v>1478796599.3940861</v>
      </c>
      <c r="L18" s="173"/>
      <c r="M18" s="54"/>
    </row>
    <row r="19" spans="1:13" ht="14.25" x14ac:dyDescent="0.2">
      <c r="A19" s="178" t="s">
        <v>534</v>
      </c>
      <c r="B19" s="353"/>
      <c r="C19" s="55" t="s">
        <v>142</v>
      </c>
      <c r="D19" s="55" t="s">
        <v>143</v>
      </c>
      <c r="E19" s="212">
        <v>2728275250</v>
      </c>
      <c r="F19" s="256"/>
      <c r="G19" s="198">
        <v>42311</v>
      </c>
      <c r="H19" s="254"/>
      <c r="I19" s="74">
        <f>124.62/111.82</f>
        <v>1.1144696834197818</v>
      </c>
      <c r="J19" s="32" t="s">
        <v>153</v>
      </c>
      <c r="K19" s="50">
        <f>+E19/I19</f>
        <v>2448047973.4793773</v>
      </c>
      <c r="L19" s="173"/>
      <c r="M19" s="54"/>
    </row>
    <row r="20" spans="1:13" ht="14.25" x14ac:dyDescent="0.2">
      <c r="A20" s="178" t="s">
        <v>534</v>
      </c>
      <c r="B20" s="353"/>
      <c r="C20" s="55" t="s">
        <v>142</v>
      </c>
      <c r="D20" s="55" t="s">
        <v>143</v>
      </c>
      <c r="E20" s="212">
        <v>621675000</v>
      </c>
      <c r="F20" s="255"/>
      <c r="G20" s="198">
        <v>42352</v>
      </c>
      <c r="H20" s="254"/>
      <c r="I20" s="74">
        <f>125.37/111.82</f>
        <v>1.1211768914326596</v>
      </c>
      <c r="J20" s="32" t="s">
        <v>154</v>
      </c>
      <c r="K20" s="50">
        <f>+E20/I20</f>
        <v>554484314.42928934</v>
      </c>
      <c r="L20" s="173"/>
      <c r="M20" s="54"/>
    </row>
    <row r="21" spans="1:13" ht="14.25" x14ac:dyDescent="0.2">
      <c r="A21" s="178" t="s">
        <v>534</v>
      </c>
      <c r="B21" s="353"/>
      <c r="C21" s="55" t="s">
        <v>142</v>
      </c>
      <c r="D21" s="55" t="s">
        <v>143</v>
      </c>
      <c r="E21" s="212">
        <v>764295785</v>
      </c>
      <c r="F21" s="255"/>
      <c r="G21" s="198">
        <v>42353</v>
      </c>
      <c r="H21" s="254"/>
      <c r="I21" s="74">
        <f>125.37/111.82</f>
        <v>1.1211768914326596</v>
      </c>
      <c r="J21" s="32" t="s">
        <v>154</v>
      </c>
      <c r="K21" s="50">
        <f>+E21/I21</f>
        <v>681690633.15545988</v>
      </c>
      <c r="L21" s="173"/>
      <c r="M21" s="54"/>
    </row>
    <row r="22" spans="1:13" ht="14.25" x14ac:dyDescent="0.2">
      <c r="A22" s="178" t="s">
        <v>534</v>
      </c>
      <c r="B22" s="353"/>
      <c r="C22" s="55" t="s">
        <v>142</v>
      </c>
      <c r="D22" s="55" t="s">
        <v>143</v>
      </c>
      <c r="E22" s="212">
        <v>872199750</v>
      </c>
      <c r="F22" s="255"/>
      <c r="G22" s="198">
        <v>42354</v>
      </c>
      <c r="H22" s="254"/>
      <c r="I22" s="74">
        <f>125.37/111.82</f>
        <v>1.1211768914326596</v>
      </c>
      <c r="J22" s="32" t="s">
        <v>154</v>
      </c>
      <c r="K22" s="50">
        <f>+E22/I22</f>
        <v>777932328.66714525</v>
      </c>
      <c r="L22" s="173"/>
      <c r="M22" s="54"/>
    </row>
    <row r="23" spans="1:13" ht="14.25" x14ac:dyDescent="0.2">
      <c r="A23" s="178" t="s">
        <v>534</v>
      </c>
      <c r="B23" s="353"/>
      <c r="C23" s="55" t="s">
        <v>142</v>
      </c>
      <c r="D23" s="55" t="s">
        <v>143</v>
      </c>
      <c r="E23" s="212">
        <v>19781458</v>
      </c>
      <c r="F23" s="255"/>
      <c r="G23" s="198">
        <v>42354</v>
      </c>
      <c r="H23" s="254"/>
      <c r="I23" s="74">
        <f>125.37/111.82</f>
        <v>1.1211768914326596</v>
      </c>
      <c r="J23" s="32" t="s">
        <v>154</v>
      </c>
      <c r="K23" s="50">
        <f>+E23/I23</f>
        <v>17643476.378399935</v>
      </c>
      <c r="L23" s="173"/>
      <c r="M23" s="54"/>
    </row>
    <row r="24" spans="1:13" ht="14.25" x14ac:dyDescent="0.2">
      <c r="A24" s="178" t="s">
        <v>534</v>
      </c>
      <c r="B24" s="353"/>
      <c r="C24" s="55" t="s">
        <v>142</v>
      </c>
      <c r="D24" s="55" t="s">
        <v>143</v>
      </c>
      <c r="E24" s="212">
        <v>686624625</v>
      </c>
      <c r="F24" s="168"/>
      <c r="G24" s="198">
        <v>42361</v>
      </c>
      <c r="H24" s="254"/>
      <c r="I24" s="74">
        <f>125.37/111.82</f>
        <v>1.1211768914326596</v>
      </c>
      <c r="J24" s="32" t="s">
        <v>154</v>
      </c>
      <c r="K24" s="50">
        <f>+E24/I24</f>
        <v>612414178.57142854</v>
      </c>
      <c r="L24" s="173"/>
      <c r="M24" s="54"/>
    </row>
    <row r="25" spans="1:13" ht="14.25" x14ac:dyDescent="0.2">
      <c r="A25" s="178" t="s">
        <v>534</v>
      </c>
      <c r="B25" s="353"/>
      <c r="C25" s="55" t="s">
        <v>142</v>
      </c>
      <c r="D25" s="55" t="s">
        <v>143</v>
      </c>
      <c r="E25" s="212">
        <v>2047764587</v>
      </c>
      <c r="F25" s="154"/>
      <c r="G25" s="176">
        <v>42382</v>
      </c>
      <c r="H25" s="254"/>
      <c r="I25" s="74">
        <f>126.15/111.82</f>
        <v>1.1281523877660526</v>
      </c>
      <c r="J25" s="32" t="s">
        <v>155</v>
      </c>
      <c r="K25" s="50">
        <f>+E25/I25</f>
        <v>1815148918.8929052</v>
      </c>
      <c r="L25" s="173"/>
      <c r="M25" s="54"/>
    </row>
    <row r="26" spans="1:13" ht="14.25" x14ac:dyDescent="0.2">
      <c r="A26" s="178" t="s">
        <v>534</v>
      </c>
      <c r="B26" s="353"/>
      <c r="C26" s="55" t="s">
        <v>142</v>
      </c>
      <c r="D26" s="55" t="s">
        <v>143</v>
      </c>
      <c r="E26" s="212">
        <v>3071646881</v>
      </c>
      <c r="F26" s="168"/>
      <c r="G26" s="176">
        <v>42384</v>
      </c>
      <c r="H26" s="254"/>
      <c r="I26" s="74">
        <f>126.15/111.82</f>
        <v>1.1281523877660526</v>
      </c>
      <c r="J26" s="32" t="s">
        <v>155</v>
      </c>
      <c r="K26" s="50">
        <f>+E26/I26</f>
        <v>2722723378.7825603</v>
      </c>
      <c r="L26" s="173"/>
      <c r="M26" s="54"/>
    </row>
    <row r="27" spans="1:13" ht="14.25" x14ac:dyDescent="0.2">
      <c r="A27" s="178" t="s">
        <v>534</v>
      </c>
      <c r="B27" s="353"/>
      <c r="C27" s="55" t="s">
        <v>142</v>
      </c>
      <c r="D27" s="55" t="s">
        <v>143</v>
      </c>
      <c r="E27" s="212">
        <v>3071646881</v>
      </c>
      <c r="F27" s="251"/>
      <c r="G27" s="176">
        <v>42409</v>
      </c>
      <c r="H27" s="254"/>
      <c r="I27" s="74">
        <f>127.78/111.82</f>
        <v>1.1427293865140404</v>
      </c>
      <c r="J27" s="32" t="s">
        <v>156</v>
      </c>
      <c r="K27" s="50">
        <f>+E27/I27</f>
        <v>2687991502.8441072</v>
      </c>
      <c r="L27" s="168"/>
      <c r="M27" s="54"/>
    </row>
    <row r="28" spans="1:13" ht="14.25" x14ac:dyDescent="0.2">
      <c r="A28" s="178" t="s">
        <v>534</v>
      </c>
      <c r="B28" s="353"/>
      <c r="C28" s="55" t="s">
        <v>142</v>
      </c>
      <c r="D28" s="55" t="s">
        <v>143</v>
      </c>
      <c r="E28" s="212">
        <v>1769000000</v>
      </c>
      <c r="F28" s="251"/>
      <c r="G28" s="176">
        <v>42415</v>
      </c>
      <c r="H28" s="254"/>
      <c r="I28" s="74">
        <f>127.78/111.82</f>
        <v>1.1427293865140404</v>
      </c>
      <c r="J28" s="32" t="s">
        <v>156</v>
      </c>
      <c r="K28" s="50">
        <f>+E28/I28</f>
        <v>1548048051.3382375</v>
      </c>
      <c r="L28" s="168"/>
      <c r="M28" s="54"/>
    </row>
    <row r="29" spans="1:13" ht="14.25" x14ac:dyDescent="0.2">
      <c r="A29" s="178" t="s">
        <v>534</v>
      </c>
      <c r="B29" s="353"/>
      <c r="C29" s="55" t="s">
        <v>142</v>
      </c>
      <c r="D29" s="55" t="s">
        <v>143</v>
      </c>
      <c r="E29" s="212">
        <v>2653500000</v>
      </c>
      <c r="F29" s="251"/>
      <c r="G29" s="176">
        <v>42416</v>
      </c>
      <c r="H29" s="254"/>
      <c r="I29" s="74">
        <f>127.78/111.82</f>
        <v>1.1427293865140404</v>
      </c>
      <c r="J29" s="32" t="s">
        <v>156</v>
      </c>
      <c r="K29" s="50">
        <f>+E29/I29</f>
        <v>2322072077.0073562</v>
      </c>
      <c r="L29" s="168"/>
      <c r="M29" s="54"/>
    </row>
    <row r="30" spans="1:13" ht="14.25" x14ac:dyDescent="0.2">
      <c r="A30" s="178" t="s">
        <v>534</v>
      </c>
      <c r="B30" s="353"/>
      <c r="C30" s="55" t="s">
        <v>142</v>
      </c>
      <c r="D30" s="55" t="s">
        <v>143</v>
      </c>
      <c r="E30" s="212">
        <v>2653500000</v>
      </c>
      <c r="F30" s="154"/>
      <c r="G30" s="176">
        <v>42430</v>
      </c>
      <c r="H30" s="254"/>
      <c r="I30" s="74">
        <f>129.41/111.82</f>
        <v>1.1573063852620282</v>
      </c>
      <c r="J30" s="32" t="s">
        <v>157</v>
      </c>
      <c r="K30" s="50">
        <f>+E30/I30</f>
        <v>2292824124.8744302</v>
      </c>
      <c r="L30" s="168"/>
      <c r="M30" s="54"/>
    </row>
    <row r="31" spans="1:13" ht="14.25" x14ac:dyDescent="0.2">
      <c r="A31" s="178" t="s">
        <v>534</v>
      </c>
      <c r="B31" s="353"/>
      <c r="C31" s="55" t="s">
        <v>142</v>
      </c>
      <c r="D31" s="55" t="s">
        <v>143</v>
      </c>
      <c r="E31" s="212">
        <v>2465000000</v>
      </c>
      <c r="F31" s="154"/>
      <c r="G31" s="176">
        <v>42443</v>
      </c>
      <c r="H31" s="254"/>
      <c r="I31" s="74">
        <f>129.41/111.82</f>
        <v>1.1573063852620282</v>
      </c>
      <c r="J31" s="32" t="s">
        <v>157</v>
      </c>
      <c r="K31" s="50">
        <f>+E31/I31</f>
        <v>2129945908.3532958</v>
      </c>
      <c r="L31" s="168"/>
      <c r="M31" s="54"/>
    </row>
    <row r="32" spans="1:13" ht="14.25" x14ac:dyDescent="0.2">
      <c r="A32" s="178" t="s">
        <v>534</v>
      </c>
      <c r="B32" s="353"/>
      <c r="C32" s="55" t="s">
        <v>142</v>
      </c>
      <c r="D32" s="55" t="s">
        <v>143</v>
      </c>
      <c r="E32" s="212">
        <v>3697500000</v>
      </c>
      <c r="F32" s="168"/>
      <c r="G32" s="176">
        <v>42444</v>
      </c>
      <c r="H32" s="254"/>
      <c r="I32" s="74">
        <f>129.41/111.82</f>
        <v>1.1573063852620282</v>
      </c>
      <c r="J32" s="32" t="s">
        <v>157</v>
      </c>
      <c r="K32" s="50">
        <f>+E32/I32</f>
        <v>3194918862.5299435</v>
      </c>
      <c r="L32" s="168"/>
      <c r="M32" s="54"/>
    </row>
    <row r="33" spans="1:13" ht="14.25" x14ac:dyDescent="0.2">
      <c r="A33" s="178" t="s">
        <v>534</v>
      </c>
      <c r="B33" s="353"/>
      <c r="C33" s="55" t="s">
        <v>142</v>
      </c>
      <c r="D33" s="55" t="s">
        <v>143</v>
      </c>
      <c r="E33" s="212">
        <v>3549440000</v>
      </c>
      <c r="F33" s="251"/>
      <c r="G33" s="176">
        <v>42459</v>
      </c>
      <c r="H33" s="254"/>
      <c r="I33" s="74">
        <f>129.41/111.82</f>
        <v>1.1573063852620282</v>
      </c>
      <c r="J33" s="32" t="s">
        <v>157</v>
      </c>
      <c r="K33" s="50">
        <f>+E33/I33</f>
        <v>3066983855.9616723</v>
      </c>
      <c r="L33" s="168"/>
      <c r="M33" s="54"/>
    </row>
    <row r="34" spans="1:13" ht="14.25" x14ac:dyDescent="0.2">
      <c r="A34" s="178" t="s">
        <v>534</v>
      </c>
      <c r="B34" s="353"/>
      <c r="C34" s="55" t="s">
        <v>142</v>
      </c>
      <c r="D34" s="55" t="s">
        <v>143</v>
      </c>
      <c r="E34" s="212">
        <v>15478119</v>
      </c>
      <c r="F34" s="154"/>
      <c r="G34" s="176">
        <v>42472</v>
      </c>
      <c r="H34" s="254"/>
      <c r="I34" s="74">
        <f>130.63/111.82</f>
        <v>1.1682167769629763</v>
      </c>
      <c r="J34" s="32" t="s">
        <v>158</v>
      </c>
      <c r="K34" s="50">
        <f>+E34/I34</f>
        <v>13249355.17553395</v>
      </c>
      <c r="L34" s="168"/>
      <c r="M34" s="54"/>
    </row>
    <row r="35" spans="1:13" ht="14.25" x14ac:dyDescent="0.2">
      <c r="A35" s="178" t="s">
        <v>534</v>
      </c>
      <c r="B35" s="353"/>
      <c r="C35" s="55" t="s">
        <v>142</v>
      </c>
      <c r="D35" s="55" t="s">
        <v>143</v>
      </c>
      <c r="E35" s="212">
        <v>2068530699</v>
      </c>
      <c r="F35" s="154"/>
      <c r="G35" s="176">
        <v>42475</v>
      </c>
      <c r="H35" s="254"/>
      <c r="I35" s="74">
        <f>130.63/111.82</f>
        <v>1.1682167769629763</v>
      </c>
      <c r="J35" s="32" t="s">
        <v>158</v>
      </c>
      <c r="K35" s="50">
        <f>+E35/I35</f>
        <v>1770673679.5696239</v>
      </c>
      <c r="L35" s="168"/>
      <c r="M35" s="54"/>
    </row>
    <row r="36" spans="1:13" ht="14.25" x14ac:dyDescent="0.2">
      <c r="A36" s="178" t="s">
        <v>534</v>
      </c>
      <c r="B36" s="353"/>
      <c r="C36" s="55" t="s">
        <v>142</v>
      </c>
      <c r="D36" s="55" t="s">
        <v>143</v>
      </c>
      <c r="E36" s="212">
        <v>3102796048</v>
      </c>
      <c r="F36" s="154"/>
      <c r="G36" s="176">
        <v>42480</v>
      </c>
      <c r="H36" s="254"/>
      <c r="I36" s="74">
        <f>130.63/111.82</f>
        <v>1.1682167769629763</v>
      </c>
      <c r="J36" s="32" t="s">
        <v>158</v>
      </c>
      <c r="K36" s="50">
        <f>+E36/I36</f>
        <v>2656010518.9264331</v>
      </c>
      <c r="L36" s="168"/>
      <c r="M36" s="54"/>
    </row>
    <row r="37" spans="1:13" ht="14.25" x14ac:dyDescent="0.2">
      <c r="A37" s="178" t="s">
        <v>534</v>
      </c>
      <c r="B37" s="353"/>
      <c r="C37" s="55" t="s">
        <v>142</v>
      </c>
      <c r="D37" s="55" t="s">
        <v>143</v>
      </c>
      <c r="E37" s="212">
        <v>3144320000</v>
      </c>
      <c r="F37" s="251"/>
      <c r="G37" s="176">
        <v>42489</v>
      </c>
      <c r="H37" s="254"/>
      <c r="I37" s="74">
        <f>130.63/111.82</f>
        <v>1.1682167769629763</v>
      </c>
      <c r="J37" s="32" t="s">
        <v>158</v>
      </c>
      <c r="K37" s="50">
        <f>+E37/I37</f>
        <v>2691555250.7081065</v>
      </c>
      <c r="L37" s="168"/>
      <c r="M37" s="54"/>
    </row>
    <row r="38" spans="1:13" ht="14.25" x14ac:dyDescent="0.2">
      <c r="A38" s="178" t="s">
        <v>534</v>
      </c>
      <c r="B38" s="353"/>
      <c r="C38" s="55" t="s">
        <v>142</v>
      </c>
      <c r="D38" s="55" t="s">
        <v>143</v>
      </c>
      <c r="E38" s="212">
        <v>2453430908</v>
      </c>
      <c r="F38" s="154"/>
      <c r="G38" s="176">
        <v>42503</v>
      </c>
      <c r="H38" s="254"/>
      <c r="I38" s="74">
        <f>131.28/111.82</f>
        <v>1.1740296905741372</v>
      </c>
      <c r="J38" s="32" t="s">
        <v>159</v>
      </c>
      <c r="K38" s="50">
        <f>+E38/I38</f>
        <v>2089752011.9786713</v>
      </c>
      <c r="L38" s="168"/>
      <c r="M38" s="54"/>
    </row>
    <row r="39" spans="1:13" ht="14.25" x14ac:dyDescent="0.2">
      <c r="A39" s="178" t="s">
        <v>534</v>
      </c>
      <c r="B39" s="353"/>
      <c r="C39" s="55" t="s">
        <v>142</v>
      </c>
      <c r="D39" s="55" t="s">
        <v>143</v>
      </c>
      <c r="E39" s="212">
        <v>3884800000</v>
      </c>
      <c r="F39" s="154"/>
      <c r="G39" s="176">
        <v>42510</v>
      </c>
      <c r="H39" s="254"/>
      <c r="I39" s="74">
        <f>131.28/111.82</f>
        <v>1.1740296905741372</v>
      </c>
      <c r="J39" s="32" t="s">
        <v>159</v>
      </c>
      <c r="K39" s="50">
        <f>+E39/I39</f>
        <v>3308945277.2699566</v>
      </c>
      <c r="L39" s="168"/>
      <c r="M39" s="54"/>
    </row>
    <row r="40" spans="1:13" ht="14.25" x14ac:dyDescent="0.2">
      <c r="A40" s="178" t="s">
        <v>534</v>
      </c>
      <c r="B40" s="353"/>
      <c r="C40" s="55" t="s">
        <v>142</v>
      </c>
      <c r="D40" s="55" t="s">
        <v>143</v>
      </c>
      <c r="E40" s="212">
        <v>3680146362</v>
      </c>
      <c r="F40" s="154"/>
      <c r="G40" s="176">
        <v>42510</v>
      </c>
      <c r="H40" s="254"/>
      <c r="I40" s="74">
        <f>131.28/111.82</f>
        <v>1.1740296905741372</v>
      </c>
      <c r="J40" s="32" t="s">
        <v>159</v>
      </c>
      <c r="K40" s="50">
        <f>+E40/I40</f>
        <v>3134628017.9680066</v>
      </c>
      <c r="L40" s="168"/>
      <c r="M40" s="54"/>
    </row>
    <row r="41" spans="1:13" ht="14.25" x14ac:dyDescent="0.2">
      <c r="A41" s="178" t="s">
        <v>534</v>
      </c>
      <c r="B41" s="353"/>
      <c r="C41" s="55" t="s">
        <v>142</v>
      </c>
      <c r="D41" s="55" t="s">
        <v>143</v>
      </c>
      <c r="E41" s="212">
        <v>1524124667</v>
      </c>
      <c r="F41" s="154"/>
      <c r="G41" s="176">
        <v>42536</v>
      </c>
      <c r="H41" s="254"/>
      <c r="I41" s="74">
        <f>131.95/111.82</f>
        <v>1.1800214630656412</v>
      </c>
      <c r="J41" s="32" t="s">
        <v>160</v>
      </c>
      <c r="K41" s="50">
        <f>+E41/I41</f>
        <v>1291607580.6285715</v>
      </c>
      <c r="L41" s="168"/>
      <c r="M41" s="54"/>
    </row>
    <row r="42" spans="1:13" ht="14.25" x14ac:dyDescent="0.2">
      <c r="A42" s="178" t="s">
        <v>534</v>
      </c>
      <c r="B42" s="353"/>
      <c r="C42" s="55" t="s">
        <v>142</v>
      </c>
      <c r="D42" s="55" t="s">
        <v>143</v>
      </c>
      <c r="E42" s="50">
        <v>2286187000</v>
      </c>
      <c r="F42" s="154"/>
      <c r="G42" s="176">
        <v>42545</v>
      </c>
      <c r="H42" s="254"/>
      <c r="I42" s="74">
        <f>131.95/111.82</f>
        <v>1.1800214630656412</v>
      </c>
      <c r="J42" s="32" t="s">
        <v>160</v>
      </c>
      <c r="K42" s="50">
        <f>+E42/I42</f>
        <v>1937411370.5191362</v>
      </c>
      <c r="L42" s="173"/>
      <c r="M42" s="54"/>
    </row>
    <row r="43" spans="1:13" ht="14.25" x14ac:dyDescent="0.2">
      <c r="A43" s="178" t="s">
        <v>534</v>
      </c>
      <c r="B43" s="353"/>
      <c r="C43" s="55" t="s">
        <v>142</v>
      </c>
      <c r="D43" s="55" t="s">
        <v>143</v>
      </c>
      <c r="E43" s="50">
        <v>2172591291</v>
      </c>
      <c r="F43" s="154"/>
      <c r="G43" s="176">
        <v>42545</v>
      </c>
      <c r="H43" s="254"/>
      <c r="I43" s="74">
        <f>131.95/111.82</f>
        <v>1.1800214630656412</v>
      </c>
      <c r="J43" s="32" t="s">
        <v>160</v>
      </c>
      <c r="K43" s="50">
        <f>+E43/I43</f>
        <v>1841145571.501478</v>
      </c>
      <c r="L43" s="173"/>
      <c r="M43" s="54"/>
    </row>
    <row r="44" spans="1:13" ht="14.25" x14ac:dyDescent="0.2">
      <c r="A44" s="178" t="s">
        <v>534</v>
      </c>
      <c r="B44" s="353"/>
      <c r="C44" s="55" t="s">
        <v>142</v>
      </c>
      <c r="D44" s="55" t="s">
        <v>143</v>
      </c>
      <c r="E44" s="50">
        <v>2300677333</v>
      </c>
      <c r="F44" s="154"/>
      <c r="G44" s="176">
        <v>42565</v>
      </c>
      <c r="H44" s="145"/>
      <c r="I44" s="74">
        <f>132.58/111.82</f>
        <v>1.1856555177964587</v>
      </c>
      <c r="J44" s="32" t="s">
        <v>161</v>
      </c>
      <c r="K44" s="50">
        <f>+E44/I44</f>
        <v>1940426454.7900133</v>
      </c>
      <c r="L44" s="168"/>
      <c r="M44" s="54"/>
    </row>
    <row r="45" spans="1:13" ht="14.25" x14ac:dyDescent="0.2">
      <c r="A45" s="178" t="s">
        <v>534</v>
      </c>
      <c r="B45" s="353"/>
      <c r="C45" s="55" t="s">
        <v>142</v>
      </c>
      <c r="D45" s="55" t="s">
        <v>143</v>
      </c>
      <c r="E45" s="50">
        <v>3451016000</v>
      </c>
      <c r="F45" s="154"/>
      <c r="G45" s="176">
        <v>42576</v>
      </c>
      <c r="H45" s="145"/>
      <c r="I45" s="74">
        <f>132.58/111.82</f>
        <v>1.1856555177964587</v>
      </c>
      <c r="J45" s="32" t="s">
        <v>161</v>
      </c>
      <c r="K45" s="50">
        <f>+E45/I45</f>
        <v>2910639682.6067276</v>
      </c>
      <c r="L45" s="168"/>
      <c r="M45" s="54"/>
    </row>
    <row r="46" spans="1:13" ht="14.25" x14ac:dyDescent="0.2">
      <c r="A46" s="178" t="s">
        <v>534</v>
      </c>
      <c r="B46" s="353"/>
      <c r="C46" s="55" t="s">
        <v>142</v>
      </c>
      <c r="D46" s="55" t="s">
        <v>143</v>
      </c>
      <c r="E46" s="50">
        <v>3451016000</v>
      </c>
      <c r="F46" s="154"/>
      <c r="G46" s="176">
        <v>42577</v>
      </c>
      <c r="H46" s="145"/>
      <c r="I46" s="74">
        <f>132.58/111.82</f>
        <v>1.1856555177964587</v>
      </c>
      <c r="J46" s="32" t="s">
        <v>161</v>
      </c>
      <c r="K46" s="50">
        <f>+E46/I46</f>
        <v>2910639682.6067276</v>
      </c>
      <c r="L46" s="168"/>
      <c r="M46" s="54"/>
    </row>
    <row r="47" spans="1:13" ht="14.25" x14ac:dyDescent="0.2">
      <c r="A47" s="178" t="s">
        <v>534</v>
      </c>
      <c r="B47" s="353"/>
      <c r="C47" s="55" t="s">
        <v>142</v>
      </c>
      <c r="D47" s="55" t="s">
        <v>143</v>
      </c>
      <c r="E47" s="50">
        <v>1592666667</v>
      </c>
      <c r="F47" s="154"/>
      <c r="G47" s="176">
        <v>42594</v>
      </c>
      <c r="H47" s="145"/>
      <c r="I47" s="74">
        <f>133.27/111.82</f>
        <v>1.1918261491683064</v>
      </c>
      <c r="J47" s="32" t="s">
        <v>162</v>
      </c>
      <c r="K47" s="50">
        <f>+E47/I47</f>
        <v>1336324654.4904327</v>
      </c>
      <c r="L47" s="168"/>
      <c r="M47" s="54"/>
    </row>
    <row r="48" spans="1:13" ht="14.25" x14ac:dyDescent="0.2">
      <c r="A48" s="178" t="s">
        <v>534</v>
      </c>
      <c r="B48" s="353"/>
      <c r="C48" s="55" t="s">
        <v>142</v>
      </c>
      <c r="D48" s="55" t="s">
        <v>143</v>
      </c>
      <c r="E48" s="50">
        <v>733125000</v>
      </c>
      <c r="F48" s="154"/>
      <c r="G48" s="176">
        <v>42601</v>
      </c>
      <c r="H48" s="145"/>
      <c r="I48" s="74">
        <f>133.27/111.82</f>
        <v>1.1918261491683064</v>
      </c>
      <c r="J48" s="32" t="s">
        <v>162</v>
      </c>
      <c r="K48" s="50">
        <f>+E48/I48</f>
        <v>615127466.79672837</v>
      </c>
      <c r="L48" s="168"/>
      <c r="M48" s="54"/>
    </row>
    <row r="49" spans="1:13" ht="14.25" x14ac:dyDescent="0.2">
      <c r="A49" s="178" t="s">
        <v>534</v>
      </c>
      <c r="B49" s="353"/>
      <c r="C49" s="55" t="s">
        <v>142</v>
      </c>
      <c r="D49" s="55" t="s">
        <v>143</v>
      </c>
      <c r="E49" s="50">
        <v>2360000000</v>
      </c>
      <c r="F49" s="154"/>
      <c r="G49" s="176">
        <v>42613</v>
      </c>
      <c r="H49" s="145"/>
      <c r="I49" s="74">
        <f>133.27/111.82</f>
        <v>1.1918261491683064</v>
      </c>
      <c r="J49" s="32" t="s">
        <v>162</v>
      </c>
      <c r="K49" s="50">
        <f>+E49/I49</f>
        <v>1980154573.4223752</v>
      </c>
      <c r="L49" s="168"/>
      <c r="M49" s="54"/>
    </row>
    <row r="50" spans="1:13" ht="14.25" x14ac:dyDescent="0.2">
      <c r="A50" s="178" t="s">
        <v>534</v>
      </c>
      <c r="B50" s="353"/>
      <c r="C50" s="55" t="s">
        <v>142</v>
      </c>
      <c r="D50" s="55" t="s">
        <v>143</v>
      </c>
      <c r="E50" s="50">
        <v>1655875000</v>
      </c>
      <c r="F50" s="154"/>
      <c r="G50" s="176">
        <v>42613</v>
      </c>
      <c r="H50" s="145"/>
      <c r="I50" s="74">
        <f>133.27/111.82</f>
        <v>1.1918261491683064</v>
      </c>
      <c r="J50" s="32" t="s">
        <v>162</v>
      </c>
      <c r="K50" s="50">
        <f>+E50/I50</f>
        <v>1389359514.5193965</v>
      </c>
      <c r="L50" s="168"/>
      <c r="M50" s="54"/>
    </row>
    <row r="51" spans="1:13" ht="14.25" x14ac:dyDescent="0.2">
      <c r="A51" s="178" t="s">
        <v>534</v>
      </c>
      <c r="B51" s="353"/>
      <c r="C51" s="55" t="s">
        <v>142</v>
      </c>
      <c r="D51" s="55" t="s">
        <v>143</v>
      </c>
      <c r="E51" s="50">
        <v>29000000</v>
      </c>
      <c r="F51" s="154"/>
      <c r="G51" s="176">
        <v>42614</v>
      </c>
      <c r="H51" s="145"/>
      <c r="I51" s="74">
        <f>132.85/111.82</f>
        <v>1.1880701126810946</v>
      </c>
      <c r="J51" s="32" t="s">
        <v>163</v>
      </c>
      <c r="K51" s="50">
        <f>+E51/I51</f>
        <v>24409333.835152429</v>
      </c>
      <c r="L51" s="168"/>
      <c r="M51" s="54"/>
    </row>
    <row r="52" spans="1:13" ht="14.25" x14ac:dyDescent="0.2">
      <c r="A52" s="178" t="s">
        <v>534</v>
      </c>
      <c r="B52" s="353"/>
      <c r="C52" s="55" t="s">
        <v>142</v>
      </c>
      <c r="D52" s="55" t="s">
        <v>143</v>
      </c>
      <c r="E52" s="50">
        <v>600000000</v>
      </c>
      <c r="F52" s="154"/>
      <c r="G52" s="176">
        <v>42627</v>
      </c>
      <c r="H52" s="145"/>
      <c r="I52" s="74">
        <f>132.85/111.82</f>
        <v>1.1880701126810946</v>
      </c>
      <c r="J52" s="32" t="s">
        <v>163</v>
      </c>
      <c r="K52" s="50">
        <f>+E52/I52</f>
        <v>505020700.0376364</v>
      </c>
      <c r="L52" s="168"/>
      <c r="M52" s="54"/>
    </row>
    <row r="53" spans="1:13" ht="14.25" x14ac:dyDescent="0.2">
      <c r="A53" s="178" t="s">
        <v>534</v>
      </c>
      <c r="B53" s="353"/>
      <c r="C53" s="55" t="s">
        <v>142</v>
      </c>
      <c r="D53" s="55" t="s">
        <v>143</v>
      </c>
      <c r="E53" s="50">
        <v>3570400000</v>
      </c>
      <c r="F53" s="154"/>
      <c r="G53" s="176">
        <v>42629</v>
      </c>
      <c r="H53" s="145"/>
      <c r="I53" s="74">
        <f>132.85/111.82</f>
        <v>1.1880701126810946</v>
      </c>
      <c r="J53" s="32" t="s">
        <v>163</v>
      </c>
      <c r="K53" s="50">
        <f>+E53/I53</f>
        <v>3005209845.6906285</v>
      </c>
      <c r="L53" s="168"/>
      <c r="M53" s="54"/>
    </row>
    <row r="54" spans="1:13" ht="14.25" x14ac:dyDescent="0.2">
      <c r="A54" s="178" t="s">
        <v>534</v>
      </c>
      <c r="B54" s="353"/>
      <c r="C54" s="55" t="s">
        <v>142</v>
      </c>
      <c r="D54" s="55" t="s">
        <v>143</v>
      </c>
      <c r="E54" s="50">
        <v>1780266667</v>
      </c>
      <c r="F54" s="154"/>
      <c r="G54" s="176">
        <v>42627</v>
      </c>
      <c r="H54" s="145"/>
      <c r="I54" s="74">
        <f>132.85/111.82</f>
        <v>1.1880701126810946</v>
      </c>
      <c r="J54" s="32" t="s">
        <v>163</v>
      </c>
      <c r="K54" s="50">
        <f>+E54/I54</f>
        <v>1498452530.7033496</v>
      </c>
      <c r="L54" s="168"/>
      <c r="M54" s="54"/>
    </row>
    <row r="55" spans="1:13" ht="14.25" x14ac:dyDescent="0.2">
      <c r="A55" s="178" t="s">
        <v>534</v>
      </c>
      <c r="B55" s="353"/>
      <c r="C55" s="55" t="s">
        <v>142</v>
      </c>
      <c r="D55" s="55" t="s">
        <v>143</v>
      </c>
      <c r="E55" s="50">
        <v>5000000000</v>
      </c>
      <c r="F55" s="154"/>
      <c r="G55" s="176">
        <v>42657</v>
      </c>
      <c r="H55" s="145"/>
      <c r="I55" s="74">
        <f>132.78/111.82</f>
        <v>1.1874441065998929</v>
      </c>
      <c r="J55" s="32" t="s">
        <v>164</v>
      </c>
      <c r="K55" s="50">
        <f>+E55/I55</f>
        <v>4210724506.702816</v>
      </c>
      <c r="L55" s="168"/>
      <c r="M55" s="54"/>
    </row>
    <row r="56" spans="1:13" ht="14.25" x14ac:dyDescent="0.2">
      <c r="A56" s="178" t="s">
        <v>534</v>
      </c>
      <c r="B56" s="353"/>
      <c r="C56" s="55" t="s">
        <v>142</v>
      </c>
      <c r="D56" s="55" t="s">
        <v>143</v>
      </c>
      <c r="E56" s="50">
        <v>2900000000</v>
      </c>
      <c r="F56" s="154"/>
      <c r="G56" s="176">
        <v>42661</v>
      </c>
      <c r="H56" s="145"/>
      <c r="I56" s="74">
        <f>132.78/111.82</f>
        <v>1.1874441065998929</v>
      </c>
      <c r="J56" s="32" t="s">
        <v>164</v>
      </c>
      <c r="K56" s="50">
        <f>+E56/I56</f>
        <v>2442220213.8876333</v>
      </c>
      <c r="L56" s="168"/>
      <c r="M56" s="54"/>
    </row>
    <row r="57" spans="1:13" ht="14.25" x14ac:dyDescent="0.2">
      <c r="A57" s="178" t="s">
        <v>534</v>
      </c>
      <c r="B57" s="353"/>
      <c r="C57" s="55" t="s">
        <v>142</v>
      </c>
      <c r="D57" s="55" t="s">
        <v>143</v>
      </c>
      <c r="E57" s="50">
        <v>3570400000</v>
      </c>
      <c r="F57" s="154"/>
      <c r="G57" s="176">
        <v>42664</v>
      </c>
      <c r="H57" s="145"/>
      <c r="I57" s="74">
        <f>132.78/111.82</f>
        <v>1.1874441065998929</v>
      </c>
      <c r="J57" s="32" t="s">
        <v>164</v>
      </c>
      <c r="K57" s="50">
        <f>+E57/I57</f>
        <v>3006794155.746347</v>
      </c>
      <c r="L57" s="168"/>
      <c r="M57" s="54"/>
    </row>
    <row r="58" spans="1:13" ht="15" x14ac:dyDescent="0.2">
      <c r="A58" s="178" t="s">
        <v>534</v>
      </c>
      <c r="B58" s="353"/>
      <c r="C58" s="55" t="s">
        <v>142</v>
      </c>
      <c r="D58" s="55" t="s">
        <v>143</v>
      </c>
      <c r="E58" s="50">
        <v>5000000000</v>
      </c>
      <c r="F58" s="154"/>
      <c r="G58" s="176">
        <v>42674</v>
      </c>
      <c r="H58" s="145"/>
      <c r="I58" s="74">
        <f>132.78/111.82</f>
        <v>1.1874441065998929</v>
      </c>
      <c r="J58" s="32" t="s">
        <v>164</v>
      </c>
      <c r="K58" s="50">
        <f>+E58/I58</f>
        <v>4210724506.702816</v>
      </c>
      <c r="L58" s="253"/>
      <c r="M58" s="54"/>
    </row>
    <row r="59" spans="1:13" ht="14.25" x14ac:dyDescent="0.2">
      <c r="A59" s="178" t="s">
        <v>534</v>
      </c>
      <c r="B59" s="353"/>
      <c r="C59" s="55" t="s">
        <v>142</v>
      </c>
      <c r="D59" s="55" t="s">
        <v>143</v>
      </c>
      <c r="E59" s="50">
        <v>433333333</v>
      </c>
      <c r="F59" s="154"/>
      <c r="G59" s="176">
        <v>42674</v>
      </c>
      <c r="H59" s="145"/>
      <c r="I59" s="74">
        <f>132.78/111.82</f>
        <v>1.1874441065998929</v>
      </c>
      <c r="J59" s="32" t="s">
        <v>164</v>
      </c>
      <c r="K59" s="50">
        <f>+E59/I59</f>
        <v>364929456.96686244</v>
      </c>
      <c r="L59" s="168"/>
      <c r="M59" s="54"/>
    </row>
    <row r="60" spans="1:13" ht="15" x14ac:dyDescent="0.2">
      <c r="A60" s="178" t="s">
        <v>534</v>
      </c>
      <c r="B60" s="353"/>
      <c r="C60" s="55" t="s">
        <v>142</v>
      </c>
      <c r="D60" s="55" t="s">
        <v>143</v>
      </c>
      <c r="E60" s="50">
        <v>1260000000</v>
      </c>
      <c r="F60" s="154"/>
      <c r="G60" s="176">
        <v>42689</v>
      </c>
      <c r="H60" s="145"/>
      <c r="I60" s="74">
        <f>132.7/111.82</f>
        <v>1.186728671078519</v>
      </c>
      <c r="J60" s="32" t="s">
        <v>165</v>
      </c>
      <c r="K60" s="50">
        <f>+E60/I60</f>
        <v>1061742275.8100981</v>
      </c>
      <c r="L60" s="253"/>
      <c r="M60" s="54"/>
    </row>
    <row r="61" spans="1:13" ht="14.25" x14ac:dyDescent="0.2">
      <c r="A61" s="178" t="s">
        <v>534</v>
      </c>
      <c r="B61" s="353"/>
      <c r="C61" s="55" t="s">
        <v>142</v>
      </c>
      <c r="D61" s="55" t="s">
        <v>143</v>
      </c>
      <c r="E61" s="50">
        <v>1890000000</v>
      </c>
      <c r="F61" s="252"/>
      <c r="G61" s="176">
        <v>42691</v>
      </c>
      <c r="H61" s="145"/>
      <c r="I61" s="74">
        <f>132.7/111.82</f>
        <v>1.186728671078519</v>
      </c>
      <c r="J61" s="32" t="s">
        <v>165</v>
      </c>
      <c r="K61" s="50">
        <f>+E61/I61</f>
        <v>1592613413.715147</v>
      </c>
      <c r="L61" s="168"/>
      <c r="M61" s="54"/>
    </row>
    <row r="62" spans="1:13" ht="14.25" x14ac:dyDescent="0.2">
      <c r="A62" s="178" t="s">
        <v>534</v>
      </c>
      <c r="B62" s="353"/>
      <c r="C62" s="55" t="s">
        <v>142</v>
      </c>
      <c r="D62" s="55" t="s">
        <v>143</v>
      </c>
      <c r="E62" s="50">
        <v>1890000000</v>
      </c>
      <c r="F62" s="154"/>
      <c r="G62" s="176">
        <v>42704</v>
      </c>
      <c r="H62" s="145"/>
      <c r="I62" s="74">
        <f>132.7/111.82</f>
        <v>1.186728671078519</v>
      </c>
      <c r="J62" s="32" t="s">
        <v>165</v>
      </c>
      <c r="K62" s="50">
        <f>+E62/I62</f>
        <v>1592613413.715147</v>
      </c>
      <c r="L62" s="168"/>
      <c r="M62" s="54"/>
    </row>
    <row r="63" spans="1:13" ht="14.25" x14ac:dyDescent="0.2">
      <c r="A63" s="178" t="s">
        <v>534</v>
      </c>
      <c r="B63" s="353"/>
      <c r="C63" s="55" t="s">
        <v>142</v>
      </c>
      <c r="D63" s="55" t="s">
        <v>143</v>
      </c>
      <c r="E63" s="50">
        <v>1440000000</v>
      </c>
      <c r="F63" s="154"/>
      <c r="G63" s="176">
        <v>42755</v>
      </c>
      <c r="H63" s="145"/>
      <c r="I63" s="74">
        <f>133.4/111.82</f>
        <v>1.1929887318905386</v>
      </c>
      <c r="J63" s="32" t="s">
        <v>166</v>
      </c>
      <c r="K63" s="50">
        <f>+E63/I63</f>
        <v>1207052473.7631183</v>
      </c>
      <c r="L63" s="168"/>
      <c r="M63" s="54"/>
    </row>
    <row r="64" spans="1:13" ht="14.25" x14ac:dyDescent="0.2">
      <c r="A64" s="178" t="s">
        <v>534</v>
      </c>
      <c r="B64" s="353"/>
      <c r="C64" s="55" t="s">
        <v>142</v>
      </c>
      <c r="D64" s="55" t="s">
        <v>143</v>
      </c>
      <c r="E64" s="50">
        <v>1440000000</v>
      </c>
      <c r="F64" s="154"/>
      <c r="G64" s="176">
        <v>42755</v>
      </c>
      <c r="H64" s="145"/>
      <c r="I64" s="74">
        <f>133.4/111.82</f>
        <v>1.1929887318905386</v>
      </c>
      <c r="J64" s="32" t="s">
        <v>166</v>
      </c>
      <c r="K64" s="50">
        <f>+E64/I64</f>
        <v>1207052473.7631183</v>
      </c>
      <c r="L64" s="168"/>
      <c r="M64" s="54"/>
    </row>
    <row r="65" spans="1:13" ht="14.25" x14ac:dyDescent="0.2">
      <c r="A65" s="178" t="s">
        <v>534</v>
      </c>
      <c r="B65" s="353"/>
      <c r="C65" s="55" t="s">
        <v>142</v>
      </c>
      <c r="D65" s="55" t="s">
        <v>143</v>
      </c>
      <c r="E65" s="50">
        <v>960000000</v>
      </c>
      <c r="F65" s="154"/>
      <c r="G65" s="176">
        <v>42767</v>
      </c>
      <c r="H65" s="145"/>
      <c r="I65" s="74">
        <f>134.77/111.82</f>
        <v>1.2052405651940621</v>
      </c>
      <c r="J65" s="32" t="s">
        <v>167</v>
      </c>
      <c r="K65" s="50">
        <f>+E65/I65</f>
        <v>796521481.04177475</v>
      </c>
      <c r="L65" s="168"/>
      <c r="M65" s="54"/>
    </row>
    <row r="66" spans="1:13" ht="14.25" x14ac:dyDescent="0.2">
      <c r="A66" s="178" t="s">
        <v>534</v>
      </c>
      <c r="B66" s="353"/>
      <c r="C66" s="55" t="s">
        <v>142</v>
      </c>
      <c r="D66" s="55" t="s">
        <v>143</v>
      </c>
      <c r="E66" s="50">
        <v>3450000000</v>
      </c>
      <c r="F66" s="154"/>
      <c r="G66" s="176">
        <v>42826</v>
      </c>
      <c r="H66" s="145"/>
      <c r="I66" s="74">
        <f>134.77/111.82</f>
        <v>1.2052405651940621</v>
      </c>
      <c r="J66" s="32" t="s">
        <v>168</v>
      </c>
      <c r="K66" s="50">
        <f>+E66/I66</f>
        <v>2862499072.4938779</v>
      </c>
      <c r="L66" s="168"/>
      <c r="M66" s="54"/>
    </row>
    <row r="67" spans="1:13" ht="14.25" x14ac:dyDescent="0.2">
      <c r="A67" s="178" t="s">
        <v>534</v>
      </c>
      <c r="B67" s="353"/>
      <c r="C67" s="55" t="s">
        <v>142</v>
      </c>
      <c r="D67" s="55" t="s">
        <v>143</v>
      </c>
      <c r="E67" s="50">
        <v>2300000000</v>
      </c>
      <c r="F67" s="251"/>
      <c r="G67" s="176">
        <v>42788</v>
      </c>
      <c r="H67" s="145"/>
      <c r="I67" s="74">
        <f>134.77/111.82</f>
        <v>1.2052405651940621</v>
      </c>
      <c r="J67" s="32" t="s">
        <v>168</v>
      </c>
      <c r="K67" s="50">
        <f>+E67/I67</f>
        <v>1908332714.9959188</v>
      </c>
      <c r="L67" s="168"/>
      <c r="M67" s="54"/>
    </row>
    <row r="68" spans="1:13" ht="14.25" x14ac:dyDescent="0.2">
      <c r="A68" s="178" t="s">
        <v>534</v>
      </c>
      <c r="B68" s="353"/>
      <c r="C68" s="55" t="s">
        <v>142</v>
      </c>
      <c r="D68" s="55" t="s">
        <v>143</v>
      </c>
      <c r="E68" s="50">
        <v>3450000000</v>
      </c>
      <c r="F68" s="154"/>
      <c r="G68" s="176">
        <v>42786</v>
      </c>
      <c r="H68" s="145"/>
      <c r="I68" s="74">
        <f>136.12/111.82</f>
        <v>1.2173135396172421</v>
      </c>
      <c r="J68" s="32" t="s">
        <v>168</v>
      </c>
      <c r="K68" s="50">
        <f>+E68/I68</f>
        <v>2834109609.1683807</v>
      </c>
      <c r="L68" s="168"/>
      <c r="M68" s="54"/>
    </row>
    <row r="69" spans="1:13" ht="14.25" x14ac:dyDescent="0.2">
      <c r="A69" s="178" t="s">
        <v>534</v>
      </c>
      <c r="B69" s="353"/>
      <c r="C69" s="55" t="s">
        <v>142</v>
      </c>
      <c r="D69" s="55" t="s">
        <v>143</v>
      </c>
      <c r="E69" s="50">
        <v>330000000</v>
      </c>
      <c r="F69" s="251"/>
      <c r="G69" s="176">
        <v>42842</v>
      </c>
      <c r="H69" s="145"/>
      <c r="I69" s="74">
        <f>136.76/111.82</f>
        <v>1.2230370237882311</v>
      </c>
      <c r="J69" s="32" t="s">
        <v>168</v>
      </c>
      <c r="K69" s="50">
        <f>+E69/I69</f>
        <v>269820122.84293652</v>
      </c>
      <c r="L69" s="168"/>
      <c r="M69" s="54"/>
    </row>
    <row r="70" spans="1:13" ht="14.25" x14ac:dyDescent="0.2">
      <c r="A70" s="178" t="s">
        <v>534</v>
      </c>
      <c r="B70" s="353"/>
      <c r="C70" s="55" t="s">
        <v>142</v>
      </c>
      <c r="D70" s="55" t="s">
        <v>143</v>
      </c>
      <c r="E70" s="50">
        <v>90000000</v>
      </c>
      <c r="F70" s="154"/>
      <c r="G70" s="176">
        <v>42849</v>
      </c>
      <c r="H70" s="145"/>
      <c r="I70" s="74">
        <f>136.76/111.82</f>
        <v>1.2230370237882311</v>
      </c>
      <c r="J70" s="32" t="s">
        <v>168</v>
      </c>
      <c r="K70" s="50">
        <f>+E70/I70</f>
        <v>73587306.229891777</v>
      </c>
      <c r="L70" s="168"/>
      <c r="M70" s="54"/>
    </row>
    <row r="71" spans="1:13" ht="14.25" x14ac:dyDescent="0.2">
      <c r="A71" s="178" t="s">
        <v>534</v>
      </c>
      <c r="B71" s="353"/>
      <c r="C71" s="55" t="s">
        <v>142</v>
      </c>
      <c r="D71" s="55" t="s">
        <v>143</v>
      </c>
      <c r="E71" s="50">
        <v>420000000</v>
      </c>
      <c r="F71" s="251"/>
      <c r="G71" s="176">
        <v>42851</v>
      </c>
      <c r="H71" s="145"/>
      <c r="I71" s="74">
        <f>136.76/111.82</f>
        <v>1.2230370237882311</v>
      </c>
      <c r="J71" s="32" t="s">
        <v>168</v>
      </c>
      <c r="K71" s="50">
        <f>+E71/I71</f>
        <v>343407429.07282829</v>
      </c>
      <c r="L71" s="168"/>
      <c r="M71" s="54"/>
    </row>
    <row r="72" spans="1:13" ht="14.25" x14ac:dyDescent="0.2">
      <c r="A72" s="178" t="s">
        <v>534</v>
      </c>
      <c r="B72" s="353"/>
      <c r="C72" s="55" t="s">
        <v>142</v>
      </c>
      <c r="D72" s="55" t="s">
        <v>143</v>
      </c>
      <c r="E72" s="50">
        <v>75000000</v>
      </c>
      <c r="F72" s="154"/>
      <c r="G72" s="176">
        <v>42858</v>
      </c>
      <c r="H72" s="145"/>
      <c r="I72" s="74">
        <f>137.4/111.82</f>
        <v>1.2287605079592203</v>
      </c>
      <c r="J72" s="32" t="s">
        <v>169</v>
      </c>
      <c r="K72" s="50">
        <f>+E72/I72</f>
        <v>61037117.903930128</v>
      </c>
      <c r="L72" s="168"/>
      <c r="M72" s="54"/>
    </row>
    <row r="73" spans="1:13" ht="14.25" x14ac:dyDescent="0.2">
      <c r="A73" s="178" t="s">
        <v>534</v>
      </c>
      <c r="B73" s="353"/>
      <c r="C73" s="55" t="s">
        <v>142</v>
      </c>
      <c r="D73" s="55" t="s">
        <v>143</v>
      </c>
      <c r="E73" s="50">
        <v>280000000</v>
      </c>
      <c r="F73" s="154"/>
      <c r="G73" s="176">
        <v>42859</v>
      </c>
      <c r="H73" s="145"/>
      <c r="I73" s="74">
        <f>137.4/111.82</f>
        <v>1.2287605079592203</v>
      </c>
      <c r="J73" s="32" t="s">
        <v>169</v>
      </c>
      <c r="K73" s="50">
        <f>+E73/I73</f>
        <v>227871906.84133914</v>
      </c>
      <c r="L73" s="168"/>
      <c r="M73" s="54"/>
    </row>
    <row r="74" spans="1:13" ht="14.25" x14ac:dyDescent="0.2">
      <c r="A74" s="178" t="s">
        <v>534</v>
      </c>
      <c r="B74" s="353"/>
      <c r="C74" s="55" t="s">
        <v>142</v>
      </c>
      <c r="D74" s="55" t="s">
        <v>143</v>
      </c>
      <c r="E74" s="50">
        <v>50000000</v>
      </c>
      <c r="F74" s="154"/>
      <c r="G74" s="176">
        <v>42860</v>
      </c>
      <c r="H74" s="145"/>
      <c r="I74" s="74">
        <f>137.4/111.82</f>
        <v>1.2287605079592203</v>
      </c>
      <c r="J74" s="32" t="s">
        <v>169</v>
      </c>
      <c r="K74" s="50">
        <f>+E74/I74</f>
        <v>40691411.935953416</v>
      </c>
      <c r="L74" s="168"/>
      <c r="M74" s="54"/>
    </row>
    <row r="75" spans="1:13" ht="14.25" x14ac:dyDescent="0.2">
      <c r="A75" s="178" t="s">
        <v>534</v>
      </c>
      <c r="B75" s="353"/>
      <c r="C75" s="55" t="s">
        <v>142</v>
      </c>
      <c r="D75" s="55" t="s">
        <v>143</v>
      </c>
      <c r="E75" s="50">
        <v>187500000</v>
      </c>
      <c r="F75" s="154"/>
      <c r="G75" s="176">
        <v>42864</v>
      </c>
      <c r="H75" s="145"/>
      <c r="I75" s="74">
        <f>137.4/111.82</f>
        <v>1.2287605079592203</v>
      </c>
      <c r="J75" s="32" t="s">
        <v>169</v>
      </c>
      <c r="K75" s="50">
        <f>+E75/I75</f>
        <v>152592794.75982532</v>
      </c>
      <c r="L75" s="168"/>
      <c r="M75" s="54"/>
    </row>
    <row r="76" spans="1:13" ht="14.25" x14ac:dyDescent="0.2">
      <c r="A76" s="178" t="s">
        <v>534</v>
      </c>
      <c r="B76" s="353"/>
      <c r="C76" s="55" t="s">
        <v>142</v>
      </c>
      <c r="D76" s="55" t="s">
        <v>143</v>
      </c>
      <c r="E76" s="50">
        <v>100000000</v>
      </c>
      <c r="F76" s="154"/>
      <c r="G76" s="176">
        <v>42867</v>
      </c>
      <c r="H76" s="145"/>
      <c r="I76" s="74">
        <f>137.4/111.82</f>
        <v>1.2287605079592203</v>
      </c>
      <c r="J76" s="32" t="s">
        <v>169</v>
      </c>
      <c r="K76" s="50">
        <f>+E76/I76</f>
        <v>81382823.871906832</v>
      </c>
      <c r="L76" s="168"/>
      <c r="M76" s="54"/>
    </row>
    <row r="77" spans="1:13" ht="14.25" x14ac:dyDescent="0.2">
      <c r="A77" s="178" t="s">
        <v>534</v>
      </c>
      <c r="B77" s="353"/>
      <c r="C77" s="55" t="s">
        <v>142</v>
      </c>
      <c r="D77" s="55" t="s">
        <v>143</v>
      </c>
      <c r="E77" s="50">
        <v>187500000</v>
      </c>
      <c r="F77" s="154"/>
      <c r="G77" s="176">
        <v>42871</v>
      </c>
      <c r="H77" s="145"/>
      <c r="I77" s="74">
        <f>137.4/111.82</f>
        <v>1.2287605079592203</v>
      </c>
      <c r="J77" s="32" t="s">
        <v>169</v>
      </c>
      <c r="K77" s="50">
        <f>+E77/I77</f>
        <v>152592794.75982532</v>
      </c>
      <c r="L77" s="168"/>
      <c r="M77" s="54"/>
    </row>
    <row r="78" spans="1:13" ht="14.25" x14ac:dyDescent="0.2">
      <c r="A78" s="178" t="s">
        <v>534</v>
      </c>
      <c r="B78" s="353"/>
      <c r="C78" s="55" t="s">
        <v>142</v>
      </c>
      <c r="D78" s="55" t="s">
        <v>143</v>
      </c>
      <c r="E78" s="50">
        <v>90000000</v>
      </c>
      <c r="F78" s="154"/>
      <c r="G78" s="176">
        <v>42871</v>
      </c>
      <c r="H78" s="145"/>
      <c r="I78" s="74">
        <f>137.4/111.82</f>
        <v>1.2287605079592203</v>
      </c>
      <c r="J78" s="32" t="s">
        <v>169</v>
      </c>
      <c r="K78" s="50">
        <f>+E78/I78</f>
        <v>73244541.484716147</v>
      </c>
      <c r="L78" s="168"/>
      <c r="M78" s="54"/>
    </row>
    <row r="79" spans="1:13" ht="14.25" x14ac:dyDescent="0.2">
      <c r="A79" s="178" t="s">
        <v>534</v>
      </c>
      <c r="B79" s="353"/>
      <c r="C79" s="55" t="s">
        <v>142</v>
      </c>
      <c r="D79" s="55" t="s">
        <v>143</v>
      </c>
      <c r="E79" s="50">
        <v>25000000</v>
      </c>
      <c r="F79" s="251"/>
      <c r="G79" s="176">
        <v>42873</v>
      </c>
      <c r="H79" s="145"/>
      <c r="I79" s="74">
        <f>137.4/111.82</f>
        <v>1.2287605079592203</v>
      </c>
      <c r="J79" s="32" t="s">
        <v>169</v>
      </c>
      <c r="K79" s="50">
        <f>+E79/I79</f>
        <v>20345705.967976708</v>
      </c>
      <c r="L79" s="168"/>
      <c r="M79" s="54"/>
    </row>
    <row r="80" spans="1:13" ht="14.25" x14ac:dyDescent="0.2">
      <c r="A80" s="178" t="s">
        <v>534</v>
      </c>
      <c r="B80" s="353"/>
      <c r="C80" s="55" t="s">
        <v>142</v>
      </c>
      <c r="D80" s="55" t="s">
        <v>143</v>
      </c>
      <c r="E80" s="50">
        <v>15000000</v>
      </c>
      <c r="F80" s="251"/>
      <c r="G80" s="176">
        <v>43010</v>
      </c>
      <c r="H80" s="145"/>
      <c r="I80" s="74">
        <f>138.05/111.82</f>
        <v>1.2345734215703812</v>
      </c>
      <c r="J80" s="32" t="s">
        <v>170</v>
      </c>
      <c r="K80" s="50">
        <f>+E80/I80</f>
        <v>12149945.67185802</v>
      </c>
      <c r="L80" s="168"/>
      <c r="M80" s="54"/>
    </row>
    <row r="81" spans="1:13" ht="14.25" x14ac:dyDescent="0.2">
      <c r="A81" s="178" t="s">
        <v>534</v>
      </c>
      <c r="B81" s="353"/>
      <c r="C81" s="55" t="s">
        <v>142</v>
      </c>
      <c r="D81" s="55" t="s">
        <v>143</v>
      </c>
      <c r="E81" s="50">
        <v>10000000</v>
      </c>
      <c r="F81" s="251"/>
      <c r="G81" s="176">
        <v>43039</v>
      </c>
      <c r="H81" s="145"/>
      <c r="I81" s="74">
        <f>138.05/111.82</f>
        <v>1.2345734215703812</v>
      </c>
      <c r="J81" s="32" t="s">
        <v>171</v>
      </c>
      <c r="K81" s="50">
        <f>+E81/I81</f>
        <v>8099963.7812386798</v>
      </c>
      <c r="L81" s="168"/>
      <c r="M81" s="54"/>
    </row>
    <row r="82" spans="1:13" ht="14.25" x14ac:dyDescent="0.2">
      <c r="A82" s="178" t="s">
        <v>534</v>
      </c>
      <c r="B82" s="353" t="s">
        <v>1369</v>
      </c>
      <c r="C82" s="55" t="s">
        <v>142</v>
      </c>
      <c r="D82" s="55" t="s">
        <v>143</v>
      </c>
      <c r="E82" s="50">
        <v>3504000000</v>
      </c>
      <c r="F82" s="154"/>
      <c r="G82" s="176">
        <v>43200</v>
      </c>
      <c r="H82" s="145"/>
      <c r="I82" s="74">
        <f>141.05/111.82</f>
        <v>1.2614022536218925</v>
      </c>
      <c r="J82" s="32" t="s">
        <v>172</v>
      </c>
      <c r="K82" s="50">
        <f>+E82/I82</f>
        <v>2777860900.3899322</v>
      </c>
      <c r="L82" s="168" t="s">
        <v>307</v>
      </c>
      <c r="M82" s="54" t="s">
        <v>1036</v>
      </c>
    </row>
    <row r="83" spans="1:13" ht="14.25" x14ac:dyDescent="0.2">
      <c r="A83" s="178" t="s">
        <v>534</v>
      </c>
      <c r="B83" s="353" t="s">
        <v>1369</v>
      </c>
      <c r="C83" s="55" t="s">
        <v>142</v>
      </c>
      <c r="D83" s="55" t="s">
        <v>143</v>
      </c>
      <c r="E83" s="50">
        <v>3504000000</v>
      </c>
      <c r="F83" s="154"/>
      <c r="G83" s="176">
        <v>43200</v>
      </c>
      <c r="H83" s="145"/>
      <c r="I83" s="74">
        <f>141.05/111.82</f>
        <v>1.2614022536218925</v>
      </c>
      <c r="J83" s="32" t="s">
        <v>172</v>
      </c>
      <c r="K83" s="50">
        <f>+E83/I83</f>
        <v>2777860900.3899322</v>
      </c>
      <c r="L83" s="168" t="s">
        <v>307</v>
      </c>
      <c r="M83" s="54" t="s">
        <v>1036</v>
      </c>
    </row>
    <row r="84" spans="1:13" ht="14.25" x14ac:dyDescent="0.2">
      <c r="A84" s="178" t="s">
        <v>534</v>
      </c>
      <c r="B84" s="353" t="s">
        <v>1369</v>
      </c>
      <c r="C84" s="55" t="s">
        <v>142</v>
      </c>
      <c r="D84" s="55" t="s">
        <v>143</v>
      </c>
      <c r="E84" s="50">
        <v>2336000000</v>
      </c>
      <c r="F84" s="154"/>
      <c r="G84" s="176">
        <v>43196</v>
      </c>
      <c r="H84" s="145"/>
      <c r="I84" s="74">
        <f>141.05/111.82</f>
        <v>1.2614022536218925</v>
      </c>
      <c r="J84" s="32" t="s">
        <v>172</v>
      </c>
      <c r="K84" s="50">
        <f>+E84/I84</f>
        <v>1851907266.9266214</v>
      </c>
      <c r="L84" s="168" t="s">
        <v>307</v>
      </c>
      <c r="M84" s="54" t="s">
        <v>1036</v>
      </c>
    </row>
    <row r="85" spans="1:13" ht="14.25" x14ac:dyDescent="0.2">
      <c r="A85" s="178" t="s">
        <v>534</v>
      </c>
      <c r="B85" s="353" t="s">
        <v>1369</v>
      </c>
      <c r="C85" s="55" t="s">
        <v>142</v>
      </c>
      <c r="D85" s="55" t="s">
        <v>143</v>
      </c>
      <c r="E85" s="50">
        <v>18750000000</v>
      </c>
      <c r="F85" s="154"/>
      <c r="G85" s="176">
        <v>43304</v>
      </c>
      <c r="H85" s="145"/>
      <c r="I85" s="74">
        <f>142.28/111.82</f>
        <v>1.272402074763012</v>
      </c>
      <c r="J85" s="32" t="s">
        <v>305</v>
      </c>
      <c r="K85" s="50">
        <f>+E85/I85</f>
        <v>14735908068.597132</v>
      </c>
      <c r="L85" s="168" t="s">
        <v>307</v>
      </c>
      <c r="M85" s="54" t="s">
        <v>1035</v>
      </c>
    </row>
    <row r="86" spans="1:13" ht="14.25" x14ac:dyDescent="0.2">
      <c r="A86" s="178" t="s">
        <v>534</v>
      </c>
      <c r="B86" s="353" t="s">
        <v>1369</v>
      </c>
      <c r="C86" s="55" t="s">
        <v>142</v>
      </c>
      <c r="D86" s="55" t="s">
        <v>143</v>
      </c>
      <c r="E86" s="50">
        <v>6250000000</v>
      </c>
      <c r="F86" s="154"/>
      <c r="G86" s="176">
        <v>43326</v>
      </c>
      <c r="H86" s="145"/>
      <c r="I86" s="74">
        <f>142.1/111.82</f>
        <v>1.2707923448399214</v>
      </c>
      <c r="J86" s="32" t="s">
        <v>308</v>
      </c>
      <c r="K86" s="50">
        <f>+E86/I86</f>
        <v>4918191414.4968328</v>
      </c>
      <c r="L86" s="168" t="s">
        <v>307</v>
      </c>
      <c r="M86" s="54" t="s">
        <v>1034</v>
      </c>
    </row>
    <row r="87" spans="1:13" ht="14.25" x14ac:dyDescent="0.2">
      <c r="A87" s="178" t="s">
        <v>534</v>
      </c>
      <c r="B87" s="353" t="s">
        <v>1369</v>
      </c>
      <c r="C87" s="55" t="s">
        <v>142</v>
      </c>
      <c r="D87" s="55" t="s">
        <v>143</v>
      </c>
      <c r="E87" s="50">
        <v>1200000000</v>
      </c>
      <c r="F87" s="154"/>
      <c r="G87" s="176">
        <v>43349</v>
      </c>
      <c r="H87" s="145"/>
      <c r="I87" s="74">
        <f>142.27/111.82</f>
        <v>1.2723126453228404</v>
      </c>
      <c r="J87" s="32" t="s">
        <v>309</v>
      </c>
      <c r="K87" s="50">
        <f>+E87/I87</f>
        <v>943164405.70745754</v>
      </c>
      <c r="L87" s="168" t="s">
        <v>307</v>
      </c>
      <c r="M87" s="54" t="s">
        <v>1033</v>
      </c>
    </row>
    <row r="88" spans="1:13" ht="14.25" x14ac:dyDescent="0.2">
      <c r="A88" s="178" t="s">
        <v>534</v>
      </c>
      <c r="B88" s="353" t="s">
        <v>1369</v>
      </c>
      <c r="C88" s="55" t="s">
        <v>142</v>
      </c>
      <c r="D88" s="55" t="s">
        <v>143</v>
      </c>
      <c r="E88" s="50">
        <v>31260000000</v>
      </c>
      <c r="F88" s="154"/>
      <c r="G88" s="176">
        <v>43350</v>
      </c>
      <c r="H88" s="145"/>
      <c r="I88" s="74">
        <f>142.27/111.82</f>
        <v>1.2723126453228404</v>
      </c>
      <c r="J88" s="32" t="s">
        <v>309</v>
      </c>
      <c r="K88" s="50">
        <f>+E88/I88</f>
        <v>24569432768.679268</v>
      </c>
      <c r="L88" s="168" t="s">
        <v>307</v>
      </c>
      <c r="M88" s="54" t="s">
        <v>1033</v>
      </c>
    </row>
    <row r="89" spans="1:13" ht="14.25" x14ac:dyDescent="0.2">
      <c r="A89" s="178" t="s">
        <v>534</v>
      </c>
      <c r="B89" s="353" t="s">
        <v>1369</v>
      </c>
      <c r="C89" s="55" t="s">
        <v>142</v>
      </c>
      <c r="D89" s="55" t="s">
        <v>143</v>
      </c>
      <c r="E89" s="50">
        <v>774948587</v>
      </c>
      <c r="F89" s="154"/>
      <c r="G89" s="176">
        <v>43367</v>
      </c>
      <c r="H89" s="145"/>
      <c r="I89" s="74">
        <f>142.27/111.82</f>
        <v>1.2723126453228404</v>
      </c>
      <c r="J89" s="32" t="s">
        <v>309</v>
      </c>
      <c r="K89" s="50">
        <f>+E89/I89</f>
        <v>609086602.92640746</v>
      </c>
      <c r="L89" s="168" t="s">
        <v>307</v>
      </c>
      <c r="M89" s="54" t="s">
        <v>1032</v>
      </c>
    </row>
    <row r="90" spans="1:13" ht="14.25" x14ac:dyDescent="0.2">
      <c r="A90" s="178" t="s">
        <v>534</v>
      </c>
      <c r="B90" s="353" t="s">
        <v>1369</v>
      </c>
      <c r="C90" s="55" t="s">
        <v>142</v>
      </c>
      <c r="D90" s="55" t="s">
        <v>143</v>
      </c>
      <c r="E90" s="50">
        <v>500000000</v>
      </c>
      <c r="F90" s="154"/>
      <c r="G90" s="176">
        <v>43368</v>
      </c>
      <c r="H90" s="145"/>
      <c r="I90" s="74">
        <f>142.27/111.82</f>
        <v>1.2723126453228404</v>
      </c>
      <c r="J90" s="32" t="s">
        <v>309</v>
      </c>
      <c r="K90" s="50">
        <f>+E90/I90</f>
        <v>392985169.044774</v>
      </c>
      <c r="L90" s="168" t="s">
        <v>307</v>
      </c>
      <c r="M90" s="54" t="s">
        <v>1032</v>
      </c>
    </row>
    <row r="91" spans="1:13" ht="14.25" x14ac:dyDescent="0.2">
      <c r="A91" s="178" t="s">
        <v>534</v>
      </c>
      <c r="B91" s="353" t="s">
        <v>1369</v>
      </c>
      <c r="C91" s="55" t="s">
        <v>142</v>
      </c>
      <c r="D91" s="55" t="s">
        <v>143</v>
      </c>
      <c r="E91" s="50">
        <v>15938500</v>
      </c>
      <c r="F91" s="154"/>
      <c r="G91" s="176">
        <v>43369</v>
      </c>
      <c r="H91" s="145"/>
      <c r="I91" s="74">
        <f>142.27/111.82</f>
        <v>1.2723126453228404</v>
      </c>
      <c r="J91" s="32" t="s">
        <v>309</v>
      </c>
      <c r="K91" s="50">
        <f>+E91/I91</f>
        <v>12527188.233640261</v>
      </c>
      <c r="L91" s="168" t="s">
        <v>307</v>
      </c>
      <c r="M91" s="54" t="s">
        <v>1032</v>
      </c>
    </row>
    <row r="92" spans="1:13" ht="14.25" x14ac:dyDescent="0.2">
      <c r="A92" s="178" t="s">
        <v>534</v>
      </c>
      <c r="B92" s="353" t="s">
        <v>1369</v>
      </c>
      <c r="C92" s="55" t="s">
        <v>142</v>
      </c>
      <c r="D92" s="55" t="s">
        <v>143</v>
      </c>
      <c r="E92" s="50">
        <v>3849112913</v>
      </c>
      <c r="F92" s="154"/>
      <c r="G92" s="176">
        <v>43370</v>
      </c>
      <c r="H92" s="145"/>
      <c r="I92" s="74">
        <f>142.27/111.82</f>
        <v>1.2723126453228404</v>
      </c>
      <c r="J92" s="32" t="s">
        <v>309</v>
      </c>
      <c r="K92" s="50">
        <f>+E92/I92</f>
        <v>3025288577.5754547</v>
      </c>
      <c r="L92" s="168" t="s">
        <v>307</v>
      </c>
      <c r="M92" s="54" t="s">
        <v>1032</v>
      </c>
    </row>
    <row r="93" spans="1:13" ht="14.25" x14ac:dyDescent="0.2">
      <c r="A93" s="178" t="s">
        <v>534</v>
      </c>
      <c r="B93" s="353" t="s">
        <v>1369</v>
      </c>
      <c r="C93" s="55" t="s">
        <v>142</v>
      </c>
      <c r="D93" s="55" t="s">
        <v>143</v>
      </c>
      <c r="E93" s="50">
        <v>22318303139</v>
      </c>
      <c r="F93" s="154"/>
      <c r="G93" s="176">
        <v>43383</v>
      </c>
      <c r="H93" s="145"/>
      <c r="I93" s="74">
        <f>142.5/111.82</f>
        <v>1.2743695224467895</v>
      </c>
      <c r="J93" s="32" t="s">
        <v>315</v>
      </c>
      <c r="K93" s="50">
        <f>+E93/I93</f>
        <v>17513211628.091087</v>
      </c>
      <c r="L93" s="168"/>
      <c r="M93" s="54" t="s">
        <v>1031</v>
      </c>
    </row>
    <row r="94" spans="1:13" ht="14.25" x14ac:dyDescent="0.2">
      <c r="A94" s="178" t="s">
        <v>534</v>
      </c>
      <c r="B94" s="353" t="s">
        <v>1369</v>
      </c>
      <c r="C94" s="55" t="s">
        <v>142</v>
      </c>
      <c r="D94" s="55" t="s">
        <v>143</v>
      </c>
      <c r="E94" s="50">
        <v>134904238</v>
      </c>
      <c r="F94" s="154"/>
      <c r="G94" s="176">
        <v>43383</v>
      </c>
      <c r="H94" s="145"/>
      <c r="I94" s="74">
        <f>142.5/111.82</f>
        <v>1.2743695224467895</v>
      </c>
      <c r="J94" s="32" t="s">
        <v>315</v>
      </c>
      <c r="K94" s="50">
        <f>+E94/I94</f>
        <v>105859592.23270175</v>
      </c>
      <c r="L94" s="168"/>
      <c r="M94" s="54" t="s">
        <v>1031</v>
      </c>
    </row>
    <row r="95" spans="1:13" ht="14.25" x14ac:dyDescent="0.2">
      <c r="A95" s="178" t="s">
        <v>534</v>
      </c>
      <c r="B95" s="353" t="s">
        <v>1369</v>
      </c>
      <c r="C95" s="55" t="s">
        <v>142</v>
      </c>
      <c r="D95" s="55" t="s">
        <v>143</v>
      </c>
      <c r="E95" s="50">
        <v>22183398901</v>
      </c>
      <c r="F95" s="154"/>
      <c r="G95" s="176">
        <v>43383</v>
      </c>
      <c r="H95" s="145"/>
      <c r="I95" s="74">
        <f>142.5/111.82</f>
        <v>1.2743695224467895</v>
      </c>
      <c r="J95" s="32" t="s">
        <v>315</v>
      </c>
      <c r="K95" s="50">
        <f>+E95/I95</f>
        <v>17407352035.858387</v>
      </c>
      <c r="L95" s="168"/>
      <c r="M95" s="54" t="s">
        <v>1031</v>
      </c>
    </row>
    <row r="96" spans="1:13" ht="14.25" x14ac:dyDescent="0.2">
      <c r="A96" s="178" t="s">
        <v>534</v>
      </c>
      <c r="B96" s="353" t="s">
        <v>1369</v>
      </c>
      <c r="C96" s="55" t="s">
        <v>142</v>
      </c>
      <c r="D96" s="55" t="s">
        <v>143</v>
      </c>
      <c r="E96" s="50">
        <v>385000000</v>
      </c>
      <c r="F96" s="154"/>
      <c r="G96" s="176">
        <v>43399</v>
      </c>
      <c r="H96" s="145"/>
      <c r="I96" s="74">
        <f>142.5/111.82</f>
        <v>1.2743695224467895</v>
      </c>
      <c r="J96" s="32" t="s">
        <v>315</v>
      </c>
      <c r="K96" s="50">
        <f>+E96/I96</f>
        <v>302110175.43859649</v>
      </c>
      <c r="L96" s="168" t="s">
        <v>307</v>
      </c>
      <c r="M96" s="54"/>
    </row>
    <row r="97" spans="1:14" ht="14.25" x14ac:dyDescent="0.2">
      <c r="A97" s="178" t="s">
        <v>534</v>
      </c>
      <c r="B97" s="353" t="s">
        <v>1369</v>
      </c>
      <c r="C97" s="55" t="s">
        <v>142</v>
      </c>
      <c r="D97" s="55" t="s">
        <v>143</v>
      </c>
      <c r="E97" s="50">
        <v>14493870000</v>
      </c>
      <c r="F97" s="154"/>
      <c r="G97" s="176">
        <v>43431</v>
      </c>
      <c r="H97" s="145"/>
      <c r="I97" s="74">
        <f>142.67/111.82</f>
        <v>1.2758898229297084</v>
      </c>
      <c r="J97" s="32" t="s">
        <v>320</v>
      </c>
      <c r="K97" s="50">
        <f>+E97/I97</f>
        <v>11359813159.03834</v>
      </c>
      <c r="L97" s="168" t="s">
        <v>307</v>
      </c>
      <c r="M97" s="54" t="s">
        <v>1030</v>
      </c>
    </row>
    <row r="98" spans="1:14" ht="14.25" x14ac:dyDescent="0.2">
      <c r="A98" s="178" t="s">
        <v>534</v>
      </c>
      <c r="B98" s="353" t="s">
        <v>1369</v>
      </c>
      <c r="C98" s="55" t="s">
        <v>142</v>
      </c>
      <c r="D98" s="55" t="s">
        <v>143</v>
      </c>
      <c r="E98" s="50">
        <v>4980000000</v>
      </c>
      <c r="F98" s="154"/>
      <c r="G98" s="176">
        <v>43494</v>
      </c>
      <c r="H98" s="145"/>
      <c r="I98" s="74">
        <f>100/78.05</f>
        <v>1.2812299807815504</v>
      </c>
      <c r="J98" s="32" t="s">
        <v>336</v>
      </c>
      <c r="K98" s="50">
        <f>+E98/I98</f>
        <v>3886889999.9999995</v>
      </c>
      <c r="L98" s="168" t="s">
        <v>342</v>
      </c>
      <c r="M98" s="54" t="s">
        <v>1029</v>
      </c>
    </row>
    <row r="99" spans="1:14" ht="14.25" x14ac:dyDescent="0.2">
      <c r="A99" s="178" t="s">
        <v>534</v>
      </c>
      <c r="B99" s="353" t="s">
        <v>1369</v>
      </c>
      <c r="C99" s="55" t="s">
        <v>142</v>
      </c>
      <c r="D99" s="55" t="s">
        <v>143</v>
      </c>
      <c r="E99" s="50">
        <v>645000000</v>
      </c>
      <c r="F99" s="154"/>
      <c r="G99" s="176">
        <v>43495</v>
      </c>
      <c r="H99" s="145"/>
      <c r="I99" s="74">
        <f>100/78.05</f>
        <v>1.2812299807815504</v>
      </c>
      <c r="J99" s="32" t="s">
        <v>336</v>
      </c>
      <c r="K99" s="50">
        <f>+E99/I99</f>
        <v>503422499.99999994</v>
      </c>
      <c r="L99" s="168" t="s">
        <v>342</v>
      </c>
      <c r="M99" s="54" t="s">
        <v>1029</v>
      </c>
    </row>
    <row r="100" spans="1:14" ht="14.25" x14ac:dyDescent="0.2">
      <c r="A100" s="178" t="s">
        <v>534</v>
      </c>
      <c r="B100" s="353" t="s">
        <v>1369</v>
      </c>
      <c r="C100" s="55" t="s">
        <v>142</v>
      </c>
      <c r="D100" s="55" t="s">
        <v>143</v>
      </c>
      <c r="E100" s="50">
        <v>16875000000</v>
      </c>
      <c r="F100" s="154"/>
      <c r="G100" s="176">
        <v>43497</v>
      </c>
      <c r="H100" s="145"/>
      <c r="I100" s="74">
        <f>100/78.05</f>
        <v>1.2812299807815504</v>
      </c>
      <c r="J100" s="32" t="s">
        <v>336</v>
      </c>
      <c r="K100" s="50">
        <f>+E100/I100</f>
        <v>13170937500</v>
      </c>
      <c r="L100" s="168" t="s">
        <v>342</v>
      </c>
      <c r="M100" s="54" t="s">
        <v>1029</v>
      </c>
    </row>
    <row r="101" spans="1:14" ht="14.25" x14ac:dyDescent="0.2">
      <c r="A101" s="178" t="s">
        <v>534</v>
      </c>
      <c r="B101" s="353" t="s">
        <v>1369</v>
      </c>
      <c r="C101" s="55" t="s">
        <v>142</v>
      </c>
      <c r="D101" s="55" t="s">
        <v>143</v>
      </c>
      <c r="E101" s="50">
        <v>9562500000</v>
      </c>
      <c r="F101" s="154"/>
      <c r="G101" s="176">
        <v>43504</v>
      </c>
      <c r="H101" s="145"/>
      <c r="I101" s="74">
        <f>100.6/78.05</f>
        <v>1.2889173606662396</v>
      </c>
      <c r="J101" s="32" t="s">
        <v>338</v>
      </c>
      <c r="K101" s="50">
        <f>+E101/I101</f>
        <v>7419017147.1172962</v>
      </c>
      <c r="L101" s="168" t="s">
        <v>342</v>
      </c>
      <c r="M101" s="54" t="s">
        <v>1028</v>
      </c>
    </row>
    <row r="102" spans="1:14" ht="14.25" x14ac:dyDescent="0.2">
      <c r="A102" s="178" t="s">
        <v>534</v>
      </c>
      <c r="B102" s="353" t="s">
        <v>1369</v>
      </c>
      <c r="C102" s="55" t="s">
        <v>142</v>
      </c>
      <c r="D102" s="55" t="s">
        <v>143</v>
      </c>
      <c r="E102" s="50">
        <v>9562500000</v>
      </c>
      <c r="F102" s="154"/>
      <c r="G102" s="176">
        <v>43504</v>
      </c>
      <c r="H102" s="145"/>
      <c r="I102" s="74">
        <f>100.6/78.05</f>
        <v>1.2889173606662396</v>
      </c>
      <c r="J102" s="32" t="s">
        <v>338</v>
      </c>
      <c r="K102" s="50">
        <f>+E102/I102</f>
        <v>7419017147.1172962</v>
      </c>
      <c r="L102" s="168" t="s">
        <v>342</v>
      </c>
      <c r="M102" s="54" t="s">
        <v>1028</v>
      </c>
    </row>
    <row r="103" spans="1:14" ht="14.25" x14ac:dyDescent="0.2">
      <c r="A103" s="178" t="s">
        <v>534</v>
      </c>
      <c r="B103" s="353" t="s">
        <v>1369</v>
      </c>
      <c r="C103" s="55" t="s">
        <v>142</v>
      </c>
      <c r="D103" s="55" t="s">
        <v>143</v>
      </c>
      <c r="E103" s="50">
        <v>1600000000</v>
      </c>
      <c r="F103" s="154"/>
      <c r="G103" s="176">
        <v>43518</v>
      </c>
      <c r="H103" s="145"/>
      <c r="I103" s="74">
        <f>100.6/78.05</f>
        <v>1.2889173606662396</v>
      </c>
      <c r="J103" s="32" t="s">
        <v>338</v>
      </c>
      <c r="K103" s="50">
        <f>+E103/I103</f>
        <v>1241351888.6679921</v>
      </c>
      <c r="L103" s="168" t="s">
        <v>342</v>
      </c>
      <c r="M103" s="54" t="s">
        <v>1027</v>
      </c>
    </row>
    <row r="104" spans="1:14" ht="14.25" x14ac:dyDescent="0.2">
      <c r="A104" s="178"/>
      <c r="B104" s="353" t="s">
        <v>1369</v>
      </c>
      <c r="C104" s="55" t="s">
        <v>142</v>
      </c>
      <c r="D104" s="55" t="s">
        <v>143</v>
      </c>
      <c r="E104" s="50">
        <v>1500000000</v>
      </c>
      <c r="F104" s="154"/>
      <c r="G104" s="176">
        <v>43521</v>
      </c>
      <c r="H104" s="145"/>
      <c r="I104" s="74">
        <f>100.6/78.05</f>
        <v>1.2889173606662396</v>
      </c>
      <c r="J104" s="32" t="s">
        <v>338</v>
      </c>
      <c r="K104" s="50">
        <f>+E104/I104</f>
        <v>1163767395.6262424</v>
      </c>
      <c r="L104" s="168" t="s">
        <v>342</v>
      </c>
      <c r="M104" s="54" t="s">
        <v>1027</v>
      </c>
    </row>
    <row r="105" spans="1:14" ht="14.25" x14ac:dyDescent="0.2">
      <c r="A105" s="178"/>
      <c r="B105" s="353" t="s">
        <v>1369</v>
      </c>
      <c r="C105" s="55" t="s">
        <v>142</v>
      </c>
      <c r="D105" s="55" t="s">
        <v>143</v>
      </c>
      <c r="E105" s="50">
        <v>3275000004.98</v>
      </c>
      <c r="F105" s="154"/>
      <c r="G105" s="176">
        <v>43522</v>
      </c>
      <c r="H105" s="145"/>
      <c r="I105" s="74">
        <f>100.6/78.05</f>
        <v>1.2889173606662396</v>
      </c>
      <c r="J105" s="32" t="s">
        <v>338</v>
      </c>
      <c r="K105" s="50">
        <f>+E105/I105</f>
        <v>2540892150.9810038</v>
      </c>
      <c r="L105" s="168" t="s">
        <v>342</v>
      </c>
      <c r="M105" s="54" t="s">
        <v>1027</v>
      </c>
    </row>
    <row r="106" spans="1:14" ht="14.25" x14ac:dyDescent="0.2">
      <c r="A106" s="178" t="s">
        <v>534</v>
      </c>
      <c r="B106" s="353" t="s">
        <v>1369</v>
      </c>
      <c r="C106" s="55" t="s">
        <v>142</v>
      </c>
      <c r="D106" s="55" t="s">
        <v>143</v>
      </c>
      <c r="E106" s="50">
        <v>4500000000</v>
      </c>
      <c r="F106" s="154"/>
      <c r="G106" s="176">
        <v>43544</v>
      </c>
      <c r="H106" s="145"/>
      <c r="I106" s="74">
        <f>101.18/78.05</f>
        <v>1.2963484945547727</v>
      </c>
      <c r="J106" s="32" t="s">
        <v>343</v>
      </c>
      <c r="K106" s="50">
        <f>+E106/I106</f>
        <v>3471288792.2514324</v>
      </c>
      <c r="L106" s="168" t="s">
        <v>342</v>
      </c>
      <c r="M106" s="54" t="s">
        <v>1025</v>
      </c>
      <c r="N106" s="170" t="s">
        <v>1026</v>
      </c>
    </row>
    <row r="107" spans="1:14" ht="14.25" x14ac:dyDescent="0.2">
      <c r="A107" s="178"/>
      <c r="B107" s="353" t="s">
        <v>1369</v>
      </c>
      <c r="C107" s="55" t="s">
        <v>142</v>
      </c>
      <c r="D107" s="55" t="s">
        <v>143</v>
      </c>
      <c r="E107" s="50">
        <v>13500000000</v>
      </c>
      <c r="F107" s="154"/>
      <c r="G107" s="176">
        <v>43543</v>
      </c>
      <c r="H107" s="145"/>
      <c r="I107" s="74">
        <f>101.18/78.05</f>
        <v>1.2963484945547727</v>
      </c>
      <c r="J107" s="32" t="s">
        <v>343</v>
      </c>
      <c r="K107" s="50">
        <f>+E107/I107</f>
        <v>10413866376.754297</v>
      </c>
      <c r="L107" s="168" t="s">
        <v>342</v>
      </c>
      <c r="M107" s="54" t="s">
        <v>1025</v>
      </c>
    </row>
    <row r="108" spans="1:14" ht="14.25" x14ac:dyDescent="0.2">
      <c r="A108" s="178" t="s">
        <v>534</v>
      </c>
      <c r="B108" s="353" t="s">
        <v>1369</v>
      </c>
      <c r="C108" s="55" t="s">
        <v>142</v>
      </c>
      <c r="D108" s="55" t="s">
        <v>143</v>
      </c>
      <c r="E108" s="50">
        <v>13500000000</v>
      </c>
      <c r="F108" s="154"/>
      <c r="G108" s="176">
        <v>43546</v>
      </c>
      <c r="H108" s="145"/>
      <c r="I108" s="74">
        <f>101.18/78.05</f>
        <v>1.2963484945547727</v>
      </c>
      <c r="J108" s="32" t="s">
        <v>343</v>
      </c>
      <c r="K108" s="50">
        <f>+E108/I108</f>
        <v>10413866376.754297</v>
      </c>
      <c r="L108" s="168" t="s">
        <v>342</v>
      </c>
      <c r="M108" s="54" t="s">
        <v>1024</v>
      </c>
    </row>
    <row r="109" spans="1:14" ht="14.25" x14ac:dyDescent="0.2">
      <c r="A109" s="178" t="s">
        <v>534</v>
      </c>
      <c r="B109" s="353" t="s">
        <v>1369</v>
      </c>
      <c r="C109" s="55" t="s">
        <v>142</v>
      </c>
      <c r="D109" s="55" t="s">
        <v>143</v>
      </c>
      <c r="E109" s="50">
        <v>8000000000</v>
      </c>
      <c r="F109" s="154"/>
      <c r="G109" s="176">
        <v>43551</v>
      </c>
      <c r="H109" s="145"/>
      <c r="I109" s="74">
        <f>101.18/78.05</f>
        <v>1.2963484945547727</v>
      </c>
      <c r="J109" s="32" t="s">
        <v>343</v>
      </c>
      <c r="K109" s="50">
        <f>+E109/I109</f>
        <v>6171180075.113658</v>
      </c>
      <c r="L109" s="168" t="s">
        <v>342</v>
      </c>
      <c r="M109" s="54"/>
    </row>
    <row r="110" spans="1:14" ht="14.25" x14ac:dyDescent="0.2">
      <c r="A110" s="178" t="s">
        <v>534</v>
      </c>
      <c r="B110" s="353" t="s">
        <v>1369</v>
      </c>
      <c r="C110" s="55" t="s">
        <v>142</v>
      </c>
      <c r="D110" s="55" t="s">
        <v>143</v>
      </c>
      <c r="E110" s="50">
        <v>1245000000</v>
      </c>
      <c r="F110" s="154"/>
      <c r="G110" s="176">
        <v>43558</v>
      </c>
      <c r="H110" s="145"/>
      <c r="I110" s="74">
        <f>101.62/78.05</f>
        <v>1.3019859064702115</v>
      </c>
      <c r="J110" s="32" t="s">
        <v>347</v>
      </c>
      <c r="K110" s="50">
        <f>+E110/I110</f>
        <v>956231548.90769529</v>
      </c>
      <c r="L110" s="168" t="s">
        <v>342</v>
      </c>
      <c r="M110" s="54" t="s">
        <v>1023</v>
      </c>
    </row>
    <row r="111" spans="1:14" ht="14.25" x14ac:dyDescent="0.2">
      <c r="A111" s="178"/>
      <c r="B111" s="353" t="s">
        <v>1369</v>
      </c>
      <c r="C111" s="55" t="s">
        <v>142</v>
      </c>
      <c r="D111" s="55" t="s">
        <v>143</v>
      </c>
      <c r="E111" s="50">
        <v>1494000000</v>
      </c>
      <c r="F111" s="154"/>
      <c r="G111" s="176">
        <v>43559</v>
      </c>
      <c r="H111" s="145"/>
      <c r="I111" s="74">
        <f>101.62/78.05</f>
        <v>1.3019859064702115</v>
      </c>
      <c r="J111" s="32" t="s">
        <v>347</v>
      </c>
      <c r="K111" s="50">
        <f>+E111/I111</f>
        <v>1147477858.6892343</v>
      </c>
      <c r="L111" s="168" t="s">
        <v>342</v>
      </c>
      <c r="M111" s="54" t="s">
        <v>1023</v>
      </c>
    </row>
    <row r="112" spans="1:14" ht="14.25" x14ac:dyDescent="0.2">
      <c r="A112" s="178"/>
      <c r="B112" s="353" t="s">
        <v>1369</v>
      </c>
      <c r="C112" s="55" t="s">
        <v>142</v>
      </c>
      <c r="D112" s="55" t="s">
        <v>143</v>
      </c>
      <c r="E112" s="50">
        <v>10261000000</v>
      </c>
      <c r="F112" s="154"/>
      <c r="G112" s="176">
        <v>43560</v>
      </c>
      <c r="H112" s="145"/>
      <c r="I112" s="74">
        <f>101.62/78.05</f>
        <v>1.3019859064702115</v>
      </c>
      <c r="J112" s="32" t="s">
        <v>347</v>
      </c>
      <c r="K112" s="50">
        <f>+E112/I112</f>
        <v>7881037689.4312134</v>
      </c>
      <c r="L112" s="168" t="s">
        <v>342</v>
      </c>
      <c r="M112" s="54" t="s">
        <v>1023</v>
      </c>
    </row>
    <row r="113" spans="1:14" ht="14.25" x14ac:dyDescent="0.2">
      <c r="A113" s="178"/>
      <c r="B113" s="353" t="s">
        <v>1369</v>
      </c>
      <c r="C113" s="55" t="s">
        <v>142</v>
      </c>
      <c r="D113" s="55" t="s">
        <v>143</v>
      </c>
      <c r="E113" s="50">
        <v>8527000000</v>
      </c>
      <c r="F113" s="154"/>
      <c r="G113" s="176">
        <v>43567</v>
      </c>
      <c r="H113" s="145"/>
      <c r="I113" s="74">
        <f>101.62/78.05</f>
        <v>1.3019859064702115</v>
      </c>
      <c r="J113" s="32" t="s">
        <v>347</v>
      </c>
      <c r="K113" s="50">
        <f>+E113/I113</f>
        <v>6549226038.1814594</v>
      </c>
      <c r="L113" s="168" t="s">
        <v>342</v>
      </c>
      <c r="M113" s="54" t="s">
        <v>1022</v>
      </c>
    </row>
    <row r="114" spans="1:14" ht="14.25" x14ac:dyDescent="0.2">
      <c r="A114" s="178" t="s">
        <v>534</v>
      </c>
      <c r="B114" s="353" t="s">
        <v>1369</v>
      </c>
      <c r="C114" s="55" t="s">
        <v>142</v>
      </c>
      <c r="D114" s="55" t="s">
        <v>143</v>
      </c>
      <c r="E114" s="50">
        <v>1494000000</v>
      </c>
      <c r="F114" s="154"/>
      <c r="G114" s="176">
        <v>43570</v>
      </c>
      <c r="H114" s="145"/>
      <c r="I114" s="74">
        <f>101.62/78.05</f>
        <v>1.3019859064702115</v>
      </c>
      <c r="J114" s="32" t="s">
        <v>347</v>
      </c>
      <c r="K114" s="50">
        <f>+E114/I114</f>
        <v>1147477858.6892343</v>
      </c>
      <c r="L114" s="168" t="s">
        <v>342</v>
      </c>
      <c r="M114" s="54" t="s">
        <v>1021</v>
      </c>
    </row>
    <row r="115" spans="1:14" ht="14.25" x14ac:dyDescent="0.2">
      <c r="A115" s="178"/>
      <c r="B115" s="353" t="s">
        <v>1369</v>
      </c>
      <c r="C115" s="55" t="s">
        <v>142</v>
      </c>
      <c r="D115" s="55" t="s">
        <v>143</v>
      </c>
      <c r="E115" s="50">
        <v>4500000000</v>
      </c>
      <c r="F115" s="154"/>
      <c r="G115" s="176">
        <v>43579</v>
      </c>
      <c r="H115" s="145"/>
      <c r="I115" s="74">
        <f>101.62/78.05</f>
        <v>1.3019859064702115</v>
      </c>
      <c r="J115" s="32" t="s">
        <v>347</v>
      </c>
      <c r="K115" s="50">
        <f>+E115/I115</f>
        <v>3456258610.5097418</v>
      </c>
      <c r="L115" s="168" t="s">
        <v>342</v>
      </c>
      <c r="M115" s="54" t="s">
        <v>1021</v>
      </c>
      <c r="N115" s="238"/>
    </row>
    <row r="116" spans="1:14" ht="14.25" x14ac:dyDescent="0.2">
      <c r="A116" s="178"/>
      <c r="B116" s="353" t="s">
        <v>1369</v>
      </c>
      <c r="C116" s="55" t="s">
        <v>142</v>
      </c>
      <c r="D116" s="55" t="s">
        <v>143</v>
      </c>
      <c r="E116" s="50">
        <v>4500000000</v>
      </c>
      <c r="F116" s="154"/>
      <c r="G116" s="176">
        <v>43579</v>
      </c>
      <c r="H116" s="145"/>
      <c r="I116" s="74">
        <f>101.62/78.05</f>
        <v>1.3019859064702115</v>
      </c>
      <c r="J116" s="32" t="s">
        <v>347</v>
      </c>
      <c r="K116" s="50">
        <f>+E116/I116</f>
        <v>3456258610.5097418</v>
      </c>
      <c r="L116" s="168" t="s">
        <v>342</v>
      </c>
      <c r="M116" s="54" t="s">
        <v>1021</v>
      </c>
      <c r="N116" s="238"/>
    </row>
    <row r="117" spans="1:14" ht="14.25" x14ac:dyDescent="0.2">
      <c r="A117" s="178"/>
      <c r="B117" s="353" t="s">
        <v>1369</v>
      </c>
      <c r="C117" s="55" t="s">
        <v>142</v>
      </c>
      <c r="D117" s="55" t="s">
        <v>143</v>
      </c>
      <c r="E117" s="50">
        <v>498000000</v>
      </c>
      <c r="F117" s="154"/>
      <c r="G117" s="176">
        <v>43578</v>
      </c>
      <c r="H117" s="145"/>
      <c r="I117" s="74">
        <f>101.62/78.05</f>
        <v>1.3019859064702115</v>
      </c>
      <c r="J117" s="32" t="s">
        <v>347</v>
      </c>
      <c r="K117" s="50">
        <f>+E117/I117</f>
        <v>382492619.56307811</v>
      </c>
      <c r="L117" s="168" t="s">
        <v>342</v>
      </c>
      <c r="M117" s="54" t="s">
        <v>1021</v>
      </c>
    </row>
    <row r="118" spans="1:14" ht="14.25" x14ac:dyDescent="0.2">
      <c r="A118" s="178"/>
      <c r="B118" s="353" t="s">
        <v>1369</v>
      </c>
      <c r="C118" s="55" t="s">
        <v>142</v>
      </c>
      <c r="D118" s="55" t="s">
        <v>143</v>
      </c>
      <c r="E118" s="50">
        <v>740000000</v>
      </c>
      <c r="F118" s="154"/>
      <c r="G118" s="176">
        <v>43579</v>
      </c>
      <c r="H118" s="145"/>
      <c r="I118" s="74">
        <f>101.62/78.05</f>
        <v>1.3019859064702115</v>
      </c>
      <c r="J118" s="32" t="s">
        <v>347</v>
      </c>
      <c r="K118" s="50">
        <f>+E118/I118</f>
        <v>568362527.061602</v>
      </c>
      <c r="L118" s="168" t="s">
        <v>342</v>
      </c>
      <c r="M118" s="54" t="s">
        <v>1021</v>
      </c>
    </row>
    <row r="119" spans="1:14" ht="14.25" x14ac:dyDescent="0.2">
      <c r="A119" s="178" t="s">
        <v>534</v>
      </c>
      <c r="B119" s="353" t="s">
        <v>1369</v>
      </c>
      <c r="C119" s="55" t="s">
        <v>142</v>
      </c>
      <c r="D119" s="55" t="s">
        <v>143</v>
      </c>
      <c r="E119" s="50">
        <v>4875000000</v>
      </c>
      <c r="F119" s="154"/>
      <c r="G119" s="176">
        <v>43581</v>
      </c>
      <c r="H119" s="145"/>
      <c r="I119" s="74">
        <f>101.62/78.05</f>
        <v>1.3019859064702115</v>
      </c>
      <c r="J119" s="32" t="s">
        <v>347</v>
      </c>
      <c r="K119" s="50">
        <f>+E119/I119</f>
        <v>3744280161.3855538</v>
      </c>
      <c r="L119" s="168" t="s">
        <v>399</v>
      </c>
      <c r="M119" s="54" t="s">
        <v>1020</v>
      </c>
    </row>
    <row r="120" spans="1:14" ht="14.25" x14ac:dyDescent="0.2">
      <c r="A120" s="178" t="s">
        <v>534</v>
      </c>
      <c r="B120" s="353" t="s">
        <v>1369</v>
      </c>
      <c r="C120" s="55" t="s">
        <v>142</v>
      </c>
      <c r="D120" s="55" t="s">
        <v>143</v>
      </c>
      <c r="E120" s="50">
        <v>3366000000</v>
      </c>
      <c r="F120" s="154"/>
      <c r="G120" s="176">
        <v>43591</v>
      </c>
      <c r="H120" s="145"/>
      <c r="I120" s="74">
        <f>102.12/78.05</f>
        <v>1.3083920563741192</v>
      </c>
      <c r="J120" s="32" t="s">
        <v>401</v>
      </c>
      <c r="K120" s="50">
        <f>+E120/I120</f>
        <v>2572623384.253819</v>
      </c>
      <c r="L120" s="168" t="s">
        <v>399</v>
      </c>
      <c r="M120" s="54" t="s">
        <v>1019</v>
      </c>
    </row>
    <row r="121" spans="1:14" ht="14.25" x14ac:dyDescent="0.2">
      <c r="A121" s="178"/>
      <c r="B121" s="353" t="s">
        <v>1369</v>
      </c>
      <c r="C121" s="55" t="s">
        <v>142</v>
      </c>
      <c r="D121" s="55" t="s">
        <v>143</v>
      </c>
      <c r="E121" s="50">
        <v>4625000000</v>
      </c>
      <c r="F121" s="154"/>
      <c r="G121" s="176">
        <v>44120</v>
      </c>
      <c r="H121" s="145"/>
      <c r="I121" s="74">
        <f>[26]IPC!$S$18/78.05</f>
        <v>1.3490070467648945</v>
      </c>
      <c r="J121" s="32" t="s">
        <v>881</v>
      </c>
      <c r="K121" s="50">
        <f>+E121/I121</f>
        <v>3428447620.8566813</v>
      </c>
      <c r="L121" s="168" t="s">
        <v>342</v>
      </c>
      <c r="M121" s="54" t="s">
        <v>1099</v>
      </c>
    </row>
    <row r="122" spans="1:14" ht="14.25" x14ac:dyDescent="0.2">
      <c r="A122" s="178"/>
      <c r="B122" s="353" t="s">
        <v>1369</v>
      </c>
      <c r="C122" s="55" t="s">
        <v>142</v>
      </c>
      <c r="D122" s="55" t="s">
        <v>143</v>
      </c>
      <c r="E122" s="50">
        <v>6937500000</v>
      </c>
      <c r="F122" s="154"/>
      <c r="G122" s="176">
        <v>44124</v>
      </c>
      <c r="H122" s="145"/>
      <c r="I122" s="74">
        <f>[26]IPC!$S$18/78.05</f>
        <v>1.3490070467648945</v>
      </c>
      <c r="J122" s="32" t="s">
        <v>881</v>
      </c>
      <c r="K122" s="50">
        <f>+E122/I122</f>
        <v>5142671431.2850218</v>
      </c>
      <c r="L122" s="168" t="s">
        <v>342</v>
      </c>
      <c r="M122" s="54" t="s">
        <v>1099</v>
      </c>
    </row>
    <row r="123" spans="1:14" ht="14.25" x14ac:dyDescent="0.2">
      <c r="A123" s="178"/>
      <c r="B123" s="353" t="s">
        <v>1369</v>
      </c>
      <c r="C123" s="55" t="s">
        <v>142</v>
      </c>
      <c r="D123" s="55"/>
      <c r="E123" s="50">
        <v>6937500000</v>
      </c>
      <c r="F123" s="154"/>
      <c r="G123" s="176">
        <v>44124</v>
      </c>
      <c r="H123" s="145"/>
      <c r="I123" s="74">
        <f>[26]IPC!$S$18/78.05</f>
        <v>1.3490070467648945</v>
      </c>
      <c r="J123" s="32" t="s">
        <v>881</v>
      </c>
      <c r="K123" s="50">
        <f>+E123/I123</f>
        <v>5142671431.2850218</v>
      </c>
      <c r="L123" s="168" t="s">
        <v>342</v>
      </c>
      <c r="M123" s="54" t="s">
        <v>1099</v>
      </c>
    </row>
    <row r="124" spans="1:14" ht="15" x14ac:dyDescent="0.2">
      <c r="A124" s="178" t="s">
        <v>534</v>
      </c>
      <c r="B124" s="353"/>
      <c r="C124" s="55"/>
      <c r="D124" s="116" t="s">
        <v>173</v>
      </c>
      <c r="E124" s="250">
        <f>SUM(E15:E123)</f>
        <v>402847324524.47998</v>
      </c>
      <c r="F124" s="154"/>
      <c r="G124" s="176"/>
      <c r="H124" s="145"/>
      <c r="I124" s="50"/>
      <c r="J124" s="50"/>
      <c r="K124" s="250">
        <f>SUM(K15:K123)</f>
        <v>322731687608.57544</v>
      </c>
      <c r="L124" s="168"/>
      <c r="M124" s="54"/>
    </row>
    <row r="125" spans="1:14" ht="14.25" x14ac:dyDescent="0.2">
      <c r="A125" s="178" t="s">
        <v>534</v>
      </c>
      <c r="B125" s="353" t="s">
        <v>1367</v>
      </c>
      <c r="C125" s="55" t="s">
        <v>142</v>
      </c>
      <c r="D125" s="55" t="s">
        <v>174</v>
      </c>
      <c r="E125" s="50">
        <v>578332629.87</v>
      </c>
      <c r="F125" s="154"/>
      <c r="G125" s="176">
        <v>42278</v>
      </c>
      <c r="H125" s="145"/>
      <c r="I125" s="39">
        <f>123.78/111.82</f>
        <v>1.1069576104453587</v>
      </c>
      <c r="J125" s="32" t="s">
        <v>175</v>
      </c>
      <c r="K125" s="50">
        <f>+E125/I125</f>
        <v>522452372.53242362</v>
      </c>
      <c r="L125" s="168" t="s">
        <v>1368</v>
      </c>
      <c r="M125" s="54"/>
    </row>
    <row r="126" spans="1:14" ht="14.25" x14ac:dyDescent="0.2">
      <c r="A126" s="178" t="s">
        <v>534</v>
      </c>
      <c r="B126" s="353" t="s">
        <v>1367</v>
      </c>
      <c r="C126" s="55" t="s">
        <v>142</v>
      </c>
      <c r="D126" s="55" t="s">
        <v>174</v>
      </c>
      <c r="E126" s="50">
        <v>985800898.62</v>
      </c>
      <c r="F126" s="154"/>
      <c r="G126" s="176">
        <v>42369</v>
      </c>
      <c r="H126" s="145"/>
      <c r="I126" s="74">
        <f>125.37/111.82</f>
        <v>1.1211768914326596</v>
      </c>
      <c r="J126" s="32" t="s">
        <v>167</v>
      </c>
      <c r="K126" s="50">
        <v>808679767</v>
      </c>
      <c r="L126" s="168" t="s">
        <v>1368</v>
      </c>
      <c r="M126" s="54"/>
    </row>
    <row r="127" spans="1:14" ht="14.25" x14ac:dyDescent="0.2">
      <c r="A127" s="178"/>
      <c r="B127" s="353" t="s">
        <v>1367</v>
      </c>
      <c r="C127" s="55" t="s">
        <v>142</v>
      </c>
      <c r="D127" s="55" t="s">
        <v>174</v>
      </c>
      <c r="E127" s="50">
        <v>-79127831.329999998</v>
      </c>
      <c r="F127" s="154"/>
      <c r="G127" s="176">
        <v>42614</v>
      </c>
      <c r="H127" s="145"/>
      <c r="I127" s="74"/>
      <c r="J127" s="32"/>
      <c r="K127" s="50">
        <v>-66637100</v>
      </c>
      <c r="L127" s="168" t="s">
        <v>1366</v>
      </c>
      <c r="M127" s="54"/>
    </row>
    <row r="128" spans="1:14" ht="15" x14ac:dyDescent="0.2">
      <c r="A128" s="178" t="s">
        <v>534</v>
      </c>
      <c r="B128" s="349" t="s">
        <v>889</v>
      </c>
      <c r="C128" s="56"/>
      <c r="D128" s="56"/>
      <c r="E128" s="249">
        <f>+E124+E125+E126+E127</f>
        <v>404332330221.63995</v>
      </c>
      <c r="F128" s="154"/>
      <c r="G128" s="176"/>
      <c r="H128" s="145"/>
      <c r="I128" s="50"/>
      <c r="J128" s="50"/>
      <c r="K128" s="248">
        <f>+K124+K125+K126+K127</f>
        <v>323996182648.10785</v>
      </c>
      <c r="L128" s="173"/>
      <c r="M128" s="54"/>
    </row>
    <row r="129" spans="1:18" ht="14.25" x14ac:dyDescent="0.2">
      <c r="A129" s="178" t="s">
        <v>534</v>
      </c>
      <c r="B129" s="353"/>
      <c r="C129" s="55"/>
      <c r="D129" s="55"/>
      <c r="E129" s="160"/>
      <c r="F129" s="165"/>
      <c r="G129" s="176"/>
      <c r="H129" s="145"/>
      <c r="I129" s="50"/>
      <c r="J129" s="50"/>
      <c r="K129" s="160"/>
      <c r="L129" s="173"/>
      <c r="M129" s="54"/>
    </row>
    <row r="130" spans="1:18" s="180" customFormat="1" ht="15" x14ac:dyDescent="0.25">
      <c r="A130" s="180" t="s">
        <v>474</v>
      </c>
      <c r="B130" s="356" t="s">
        <v>176</v>
      </c>
      <c r="C130" s="356"/>
      <c r="D130" s="356"/>
      <c r="E130" s="356"/>
      <c r="F130" s="356"/>
      <c r="G130" s="185"/>
      <c r="H130" s="356"/>
      <c r="I130" s="356"/>
      <c r="J130" s="356"/>
      <c r="K130" s="356"/>
      <c r="L130" s="356"/>
      <c r="M130" s="182"/>
      <c r="O130" s="181"/>
      <c r="P130" s="181"/>
      <c r="Q130" s="181"/>
      <c r="R130" s="181"/>
    </row>
    <row r="131" spans="1:18" s="180" customFormat="1" ht="15" x14ac:dyDescent="0.25">
      <c r="A131" s="184" t="s">
        <v>534</v>
      </c>
      <c r="B131" s="141" t="s">
        <v>130</v>
      </c>
      <c r="C131" s="142" t="s">
        <v>131</v>
      </c>
      <c r="D131" s="142" t="s">
        <v>132</v>
      </c>
      <c r="E131" s="143" t="s">
        <v>133</v>
      </c>
      <c r="F131" s="143"/>
      <c r="G131" s="247"/>
      <c r="H131" s="143" t="s">
        <v>134</v>
      </c>
      <c r="I131" s="143"/>
      <c r="J131" s="143"/>
      <c r="K131" s="143"/>
      <c r="L131" s="143" t="s">
        <v>97</v>
      </c>
      <c r="M131" s="182"/>
      <c r="O131" s="181"/>
      <c r="P131" s="181"/>
      <c r="Q131" s="181"/>
      <c r="R131" s="181"/>
    </row>
    <row r="132" spans="1:18" s="180" customFormat="1" ht="45" x14ac:dyDescent="0.25">
      <c r="A132" s="184" t="s">
        <v>534</v>
      </c>
      <c r="B132" s="141"/>
      <c r="C132" s="142"/>
      <c r="D132" s="142"/>
      <c r="E132" s="144" t="s">
        <v>135</v>
      </c>
      <c r="F132" s="144" t="s">
        <v>136</v>
      </c>
      <c r="G132" s="183" t="s">
        <v>618</v>
      </c>
      <c r="H132" s="144" t="s">
        <v>137</v>
      </c>
      <c r="I132" s="144" t="s">
        <v>138</v>
      </c>
      <c r="J132" s="144" t="s">
        <v>139</v>
      </c>
      <c r="K132" s="144" t="s">
        <v>140</v>
      </c>
      <c r="L132" s="143"/>
      <c r="M132" s="182"/>
      <c r="O132" s="181"/>
      <c r="P132" s="181"/>
      <c r="Q132" s="181"/>
      <c r="R132" s="181"/>
    </row>
    <row r="133" spans="1:18" ht="14.25" x14ac:dyDescent="0.2">
      <c r="A133" s="178" t="s">
        <v>534</v>
      </c>
      <c r="B133" s="353" t="s">
        <v>141</v>
      </c>
      <c r="C133" s="355" t="s">
        <v>176</v>
      </c>
      <c r="D133" s="55" t="s">
        <v>143</v>
      </c>
      <c r="E133" s="212">
        <v>1792505269</v>
      </c>
      <c r="F133" s="149" t="s">
        <v>144</v>
      </c>
      <c r="G133" s="196">
        <v>42278</v>
      </c>
      <c r="H133" s="163">
        <v>1630902678</v>
      </c>
      <c r="I133" s="39">
        <f>123.78/111.82</f>
        <v>1.1069576104453587</v>
      </c>
      <c r="J133" s="75" t="s">
        <v>152</v>
      </c>
      <c r="K133" s="246">
        <f>+E133/I133</f>
        <v>1619307959.1176279</v>
      </c>
      <c r="L133" s="173" t="s">
        <v>177</v>
      </c>
      <c r="M133" s="54"/>
      <c r="N133" s="1" t="s">
        <v>1007</v>
      </c>
    </row>
    <row r="134" spans="1:18" ht="14.25" x14ac:dyDescent="0.2">
      <c r="A134" s="178" t="s">
        <v>534</v>
      </c>
      <c r="B134" s="353" t="s">
        <v>145</v>
      </c>
      <c r="C134" s="355" t="s">
        <v>176</v>
      </c>
      <c r="D134" s="55" t="s">
        <v>143</v>
      </c>
      <c r="E134" s="212">
        <v>1805267351.8</v>
      </c>
      <c r="F134" s="149" t="s">
        <v>144</v>
      </c>
      <c r="G134" s="196">
        <v>42311</v>
      </c>
      <c r="H134" s="163">
        <v>1630902678</v>
      </c>
      <c r="I134" s="74">
        <f>124.62/111.82</f>
        <v>1.1144696834197818</v>
      </c>
      <c r="J134" s="76" t="s">
        <v>153</v>
      </c>
      <c r="K134" s="212">
        <f>+E134/I134</f>
        <v>1619844288.8643556</v>
      </c>
      <c r="L134" s="173" t="s">
        <v>177</v>
      </c>
      <c r="M134" s="54"/>
      <c r="N134" s="1" t="s">
        <v>1007</v>
      </c>
    </row>
    <row r="135" spans="1:18" ht="14.25" x14ac:dyDescent="0.2">
      <c r="A135" s="178" t="s">
        <v>534</v>
      </c>
      <c r="B135" s="353" t="s">
        <v>145</v>
      </c>
      <c r="C135" s="355" t="s">
        <v>176</v>
      </c>
      <c r="D135" s="55" t="s">
        <v>143</v>
      </c>
      <c r="E135" s="212">
        <v>12313884</v>
      </c>
      <c r="F135" s="149" t="s">
        <v>144</v>
      </c>
      <c r="G135" s="196">
        <v>42367</v>
      </c>
      <c r="H135" s="163">
        <v>1630902678</v>
      </c>
      <c r="I135" s="74">
        <f>125.37/111.82</f>
        <v>1.1211768914326596</v>
      </c>
      <c r="J135" s="76" t="s">
        <v>154</v>
      </c>
      <c r="K135" s="212">
        <f>+E135/I135</f>
        <v>10982998.395788467</v>
      </c>
      <c r="L135" s="173" t="s">
        <v>177</v>
      </c>
      <c r="M135" s="54"/>
      <c r="N135" s="1" t="s">
        <v>1007</v>
      </c>
    </row>
    <row r="136" spans="1:18" ht="14.25" x14ac:dyDescent="0.2">
      <c r="A136" s="178" t="s">
        <v>534</v>
      </c>
      <c r="B136" s="353" t="s">
        <v>146</v>
      </c>
      <c r="C136" s="355" t="s">
        <v>176</v>
      </c>
      <c r="D136" s="55" t="s">
        <v>143</v>
      </c>
      <c r="E136" s="212">
        <v>1828541334</v>
      </c>
      <c r="F136" s="245" t="s">
        <v>626</v>
      </c>
      <c r="G136" s="196">
        <v>42367</v>
      </c>
      <c r="H136" s="163">
        <v>1630902678</v>
      </c>
      <c r="I136" s="74">
        <f>125.37/111.82</f>
        <v>1.1211768914326596</v>
      </c>
      <c r="J136" s="76" t="s">
        <v>154</v>
      </c>
      <c r="K136" s="212">
        <f>+E136/I136</f>
        <v>1630912434.9356306</v>
      </c>
      <c r="L136" s="173" t="s">
        <v>177</v>
      </c>
      <c r="M136" s="54"/>
      <c r="N136" s="1" t="s">
        <v>1007</v>
      </c>
    </row>
    <row r="137" spans="1:18" ht="14.25" x14ac:dyDescent="0.2">
      <c r="A137" s="178" t="s">
        <v>534</v>
      </c>
      <c r="B137" s="353" t="s">
        <v>147</v>
      </c>
      <c r="C137" s="355" t="s">
        <v>176</v>
      </c>
      <c r="D137" s="55" t="s">
        <v>143</v>
      </c>
      <c r="E137" s="212">
        <v>1839906750</v>
      </c>
      <c r="F137" s="245" t="s">
        <v>627</v>
      </c>
      <c r="G137" s="196">
        <v>42387</v>
      </c>
      <c r="H137" s="163">
        <v>1630902678</v>
      </c>
      <c r="I137" s="74">
        <f>126.15/111.82</f>
        <v>1.1281523877660526</v>
      </c>
      <c r="J137" s="76" t="s">
        <v>155</v>
      </c>
      <c r="K137" s="212">
        <f>+E137/I137</f>
        <v>1630902677.6456599</v>
      </c>
      <c r="L137" s="173" t="s">
        <v>177</v>
      </c>
      <c r="M137" s="54"/>
      <c r="N137" s="1" t="s">
        <v>1007</v>
      </c>
    </row>
    <row r="138" spans="1:18" ht="14.25" x14ac:dyDescent="0.2">
      <c r="A138" s="178" t="s">
        <v>534</v>
      </c>
      <c r="B138" s="353" t="s">
        <v>147</v>
      </c>
      <c r="C138" s="355" t="s">
        <v>176</v>
      </c>
      <c r="D138" s="55" t="s">
        <v>143</v>
      </c>
      <c r="E138" s="212">
        <v>13080610</v>
      </c>
      <c r="F138" s="245" t="s">
        <v>627</v>
      </c>
      <c r="G138" s="196">
        <v>42395</v>
      </c>
      <c r="H138" s="163">
        <v>0</v>
      </c>
      <c r="I138" s="74">
        <f>126.15/111.82</f>
        <v>1.1281523877660526</v>
      </c>
      <c r="J138" s="76" t="s">
        <v>155</v>
      </c>
      <c r="K138" s="246">
        <f>+E138/I138</f>
        <v>11594719.066191042</v>
      </c>
      <c r="L138" s="173" t="s">
        <v>177</v>
      </c>
      <c r="M138" s="54"/>
      <c r="N138" s="1" t="s">
        <v>1007</v>
      </c>
    </row>
    <row r="139" spans="1:18" ht="14.25" x14ac:dyDescent="0.2">
      <c r="A139" s="178" t="s">
        <v>534</v>
      </c>
      <c r="B139" s="353" t="s">
        <v>148</v>
      </c>
      <c r="C139" s="355" t="s">
        <v>176</v>
      </c>
      <c r="D139" s="55" t="s">
        <v>143</v>
      </c>
      <c r="E139" s="212">
        <v>1863680417</v>
      </c>
      <c r="F139" s="245" t="s">
        <v>628</v>
      </c>
      <c r="G139" s="196">
        <v>42416</v>
      </c>
      <c r="H139" s="163">
        <v>1630902678</v>
      </c>
      <c r="I139" s="74">
        <f>127.78/111.82</f>
        <v>1.1427293865140404</v>
      </c>
      <c r="J139" s="76" t="s">
        <v>156</v>
      </c>
      <c r="K139" s="212">
        <f>+E139/I139</f>
        <v>1630902678.266865</v>
      </c>
      <c r="L139" s="173" t="s">
        <v>178</v>
      </c>
      <c r="M139" s="54"/>
      <c r="N139" s="1" t="s">
        <v>1007</v>
      </c>
    </row>
    <row r="140" spans="1:18" ht="14.25" x14ac:dyDescent="0.2">
      <c r="A140" s="178" t="s">
        <v>534</v>
      </c>
      <c r="B140" s="353" t="s">
        <v>149</v>
      </c>
      <c r="C140" s="355" t="s">
        <v>176</v>
      </c>
      <c r="D140" s="55" t="s">
        <v>143</v>
      </c>
      <c r="E140" s="212">
        <v>1887454082.99</v>
      </c>
      <c r="F140" s="245" t="s">
        <v>629</v>
      </c>
      <c r="G140" s="196">
        <v>42445</v>
      </c>
      <c r="H140" s="163">
        <v>1630902678</v>
      </c>
      <c r="I140" s="74">
        <f>129.41/111.82</f>
        <v>1.1573063852620282</v>
      </c>
      <c r="J140" s="76" t="s">
        <v>157</v>
      </c>
      <c r="K140" s="212">
        <f>+E140/I140</f>
        <v>1630902677.9997048</v>
      </c>
      <c r="L140" s="173" t="s">
        <v>177</v>
      </c>
      <c r="M140" s="54"/>
      <c r="N140" s="1" t="s">
        <v>1007</v>
      </c>
    </row>
    <row r="141" spans="1:18" ht="14.25" x14ac:dyDescent="0.2">
      <c r="A141" s="178" t="s">
        <v>534</v>
      </c>
      <c r="B141" s="353" t="s">
        <v>150</v>
      </c>
      <c r="C141" s="355" t="s">
        <v>176</v>
      </c>
      <c r="D141" s="55" t="s">
        <v>143</v>
      </c>
      <c r="E141" s="212">
        <v>1905247870</v>
      </c>
      <c r="F141" s="245" t="s">
        <v>630</v>
      </c>
      <c r="G141" s="196">
        <v>42474</v>
      </c>
      <c r="H141" s="163">
        <v>1630902678</v>
      </c>
      <c r="I141" s="74">
        <f>130.63/111.82</f>
        <v>1.1682167769629763</v>
      </c>
      <c r="J141" s="76" t="s">
        <v>158</v>
      </c>
      <c r="K141" s="212">
        <f>+E141/I141</f>
        <v>1630902677.9713693</v>
      </c>
      <c r="L141" s="173" t="s">
        <v>178</v>
      </c>
      <c r="M141" s="54"/>
      <c r="N141" s="1" t="s">
        <v>1007</v>
      </c>
    </row>
    <row r="142" spans="1:18" ht="14.25" x14ac:dyDescent="0.2">
      <c r="A142" s="178" t="s">
        <v>534</v>
      </c>
      <c r="B142" s="353" t="s">
        <v>151</v>
      </c>
      <c r="C142" s="355" t="s">
        <v>176</v>
      </c>
      <c r="D142" s="55" t="s">
        <v>143</v>
      </c>
      <c r="E142" s="212">
        <v>1914728166</v>
      </c>
      <c r="F142" s="245" t="s">
        <v>631</v>
      </c>
      <c r="G142" s="196">
        <v>42506</v>
      </c>
      <c r="H142" s="163">
        <v>1630902678</v>
      </c>
      <c r="I142" s="74">
        <f>131.28/111.82</f>
        <v>1.1740296905741372</v>
      </c>
      <c r="J142" s="76" t="s">
        <v>159</v>
      </c>
      <c r="K142" s="212">
        <f>+E142/I142</f>
        <v>1630902677.6517365</v>
      </c>
      <c r="L142" s="173" t="s">
        <v>178</v>
      </c>
      <c r="M142" s="54"/>
      <c r="N142" s="1" t="s">
        <v>1007</v>
      </c>
    </row>
    <row r="143" spans="1:18" ht="14.25" x14ac:dyDescent="0.2">
      <c r="A143" s="178" t="s">
        <v>534</v>
      </c>
      <c r="B143" s="353" t="s">
        <v>179</v>
      </c>
      <c r="C143" s="355" t="s">
        <v>176</v>
      </c>
      <c r="D143" s="55" t="s">
        <v>143</v>
      </c>
      <c r="E143" s="212">
        <v>1924500164</v>
      </c>
      <c r="F143" s="245" t="s">
        <v>632</v>
      </c>
      <c r="G143" s="196">
        <v>42535</v>
      </c>
      <c r="H143" s="163">
        <v>1630902678</v>
      </c>
      <c r="I143" s="74">
        <f>131.95/111.82</f>
        <v>1.1800214630656412</v>
      </c>
      <c r="J143" s="76" t="s">
        <v>160</v>
      </c>
      <c r="K143" s="212">
        <f>+E143/I143</f>
        <v>1630902677.8209929</v>
      </c>
      <c r="L143" s="173" t="s">
        <v>178</v>
      </c>
      <c r="M143" s="54"/>
      <c r="N143" s="1" t="s">
        <v>1007</v>
      </c>
    </row>
    <row r="144" spans="1:18" ht="14.25" x14ac:dyDescent="0.2">
      <c r="A144" s="178" t="s">
        <v>534</v>
      </c>
      <c r="B144" s="353" t="s">
        <v>180</v>
      </c>
      <c r="C144" s="355" t="s">
        <v>176</v>
      </c>
      <c r="D144" s="55" t="s">
        <v>143</v>
      </c>
      <c r="E144" s="212">
        <v>1933737765</v>
      </c>
      <c r="F144" s="245" t="s">
        <v>633</v>
      </c>
      <c r="G144" s="196">
        <v>42558</v>
      </c>
      <c r="H144" s="163">
        <v>1630902678</v>
      </c>
      <c r="I144" s="74">
        <f>132.58/111.82</f>
        <v>1.1856555177964587</v>
      </c>
      <c r="J144" s="76" t="s">
        <v>161</v>
      </c>
      <c r="K144" s="212">
        <f>+E144/I144</f>
        <v>1630944010.2753053</v>
      </c>
      <c r="L144" s="173" t="s">
        <v>178</v>
      </c>
      <c r="M144" s="54"/>
      <c r="N144" s="1" t="s">
        <v>1007</v>
      </c>
    </row>
    <row r="145" spans="1:18" ht="14.25" x14ac:dyDescent="0.2">
      <c r="A145" s="178" t="s">
        <v>534</v>
      </c>
      <c r="B145" s="353" t="s">
        <v>181</v>
      </c>
      <c r="C145" s="355" t="s">
        <v>176</v>
      </c>
      <c r="D145" s="55" t="s">
        <v>143</v>
      </c>
      <c r="E145" s="212">
        <v>1946104392</v>
      </c>
      <c r="F145" s="245" t="s">
        <v>634</v>
      </c>
      <c r="G145" s="196">
        <v>42593</v>
      </c>
      <c r="H145" s="163">
        <v>1630902678</v>
      </c>
      <c r="I145" s="74">
        <f>133.27/111.82</f>
        <v>1.1918261491683064</v>
      </c>
      <c r="J145" s="76" t="s">
        <v>162</v>
      </c>
      <c r="K145" s="212">
        <f>+E145/I145</f>
        <v>1632876064.4814284</v>
      </c>
      <c r="L145" s="173" t="s">
        <v>177</v>
      </c>
      <c r="M145" s="54"/>
      <c r="N145" s="1" t="s">
        <v>1007</v>
      </c>
    </row>
    <row r="146" spans="1:18" ht="14.25" x14ac:dyDescent="0.2">
      <c r="A146" s="178" t="s">
        <v>534</v>
      </c>
      <c r="B146" s="353" t="s">
        <v>182</v>
      </c>
      <c r="C146" s="355" t="s">
        <v>176</v>
      </c>
      <c r="D146" s="55" t="s">
        <v>143</v>
      </c>
      <c r="E146" s="212">
        <v>1937626728</v>
      </c>
      <c r="F146" s="245" t="s">
        <v>635</v>
      </c>
      <c r="G146" s="196">
        <v>42626</v>
      </c>
      <c r="H146" s="163">
        <v>1630902678</v>
      </c>
      <c r="I146" s="74">
        <f>132.85/111.82</f>
        <v>1.1880701126810946</v>
      </c>
      <c r="J146" s="76" t="s">
        <v>163</v>
      </c>
      <c r="K146" s="212">
        <f>+E146/I146</f>
        <v>1630902677.6436582</v>
      </c>
      <c r="L146" s="173" t="s">
        <v>178</v>
      </c>
      <c r="M146" s="54"/>
      <c r="N146" s="1" t="s">
        <v>1007</v>
      </c>
    </row>
    <row r="147" spans="1:18" ht="14.25" x14ac:dyDescent="0.2">
      <c r="A147" s="178" t="s">
        <v>534</v>
      </c>
      <c r="B147" s="353" t="s">
        <v>183</v>
      </c>
      <c r="C147" s="355" t="s">
        <v>176</v>
      </c>
      <c r="D147" s="55" t="s">
        <v>143</v>
      </c>
      <c r="E147" s="212">
        <v>1936605773</v>
      </c>
      <c r="F147" s="245" t="s">
        <v>636</v>
      </c>
      <c r="G147" s="196">
        <v>42650</v>
      </c>
      <c r="H147" s="163">
        <v>1630902678</v>
      </c>
      <c r="I147" s="74">
        <f>132.78/111.82</f>
        <v>1.1874441065998929</v>
      </c>
      <c r="J147" s="76" t="s">
        <v>164</v>
      </c>
      <c r="K147" s="212">
        <f>+E147/I147</f>
        <v>1630902677.6386502</v>
      </c>
      <c r="L147" s="173" t="s">
        <v>178</v>
      </c>
      <c r="M147" s="54"/>
      <c r="N147" s="1" t="s">
        <v>1007</v>
      </c>
    </row>
    <row r="148" spans="1:18" ht="15" x14ac:dyDescent="0.25">
      <c r="A148" s="178" t="s">
        <v>534</v>
      </c>
      <c r="B148" s="353" t="s">
        <v>184</v>
      </c>
      <c r="C148" s="355" t="s">
        <v>176</v>
      </c>
      <c r="D148" s="55" t="s">
        <v>143</v>
      </c>
      <c r="E148" s="118">
        <v>2008510175</v>
      </c>
      <c r="F148" s="245" t="s">
        <v>637</v>
      </c>
      <c r="G148" s="196">
        <v>42913</v>
      </c>
      <c r="H148" s="163">
        <v>1630902678</v>
      </c>
      <c r="I148" s="74">
        <f>137.71/111.82</f>
        <v>1.2315328206045431</v>
      </c>
      <c r="J148" s="76" t="s">
        <v>185</v>
      </c>
      <c r="K148" s="212">
        <f>+E148/I148</f>
        <v>1630902677.8629003</v>
      </c>
      <c r="L148" s="173" t="s">
        <v>178</v>
      </c>
      <c r="M148" s="54"/>
      <c r="N148" s="1" t="s">
        <v>1007</v>
      </c>
    </row>
    <row r="149" spans="1:18" ht="15" x14ac:dyDescent="0.25">
      <c r="A149" s="178" t="s">
        <v>534</v>
      </c>
      <c r="B149" s="353" t="s">
        <v>186</v>
      </c>
      <c r="C149" s="355" t="s">
        <v>176</v>
      </c>
      <c r="D149" s="55" t="s">
        <v>143</v>
      </c>
      <c r="E149" s="118">
        <v>2010843787</v>
      </c>
      <c r="F149" s="245" t="s">
        <v>638</v>
      </c>
      <c r="G149" s="196">
        <v>42942</v>
      </c>
      <c r="H149" s="163">
        <v>1630902678</v>
      </c>
      <c r="I149" s="74">
        <f>137.87/111.82</f>
        <v>1.2329636916472904</v>
      </c>
      <c r="J149" s="76" t="s">
        <v>187</v>
      </c>
      <c r="K149" s="212">
        <f>+E149/I149</f>
        <v>1630902678.3371291</v>
      </c>
      <c r="L149" s="173" t="s">
        <v>178</v>
      </c>
      <c r="M149" s="54"/>
      <c r="N149" s="1" t="s">
        <v>1007</v>
      </c>
    </row>
    <row r="150" spans="1:18" ht="15" x14ac:dyDescent="0.25">
      <c r="A150" s="178" t="s">
        <v>534</v>
      </c>
      <c r="B150" s="353" t="s">
        <v>188</v>
      </c>
      <c r="C150" s="355" t="s">
        <v>176</v>
      </c>
      <c r="D150" s="55" t="s">
        <v>143</v>
      </c>
      <c r="E150" s="118">
        <f>2010843787+1750209</f>
        <v>2012593996</v>
      </c>
      <c r="F150" s="245" t="s">
        <v>639</v>
      </c>
      <c r="G150" s="196">
        <v>42984</v>
      </c>
      <c r="H150" s="163">
        <v>1630902678</v>
      </c>
      <c r="I150" s="74">
        <f>137.99/111.82</f>
        <v>1.2340368449293508</v>
      </c>
      <c r="J150" s="76" t="s">
        <v>189</v>
      </c>
      <c r="K150" s="212">
        <f>+E150/I150</f>
        <v>1630902678.6920791</v>
      </c>
      <c r="L150" s="173" t="s">
        <v>178</v>
      </c>
      <c r="M150" s="54"/>
      <c r="N150" s="1" t="s">
        <v>1007</v>
      </c>
    </row>
    <row r="151" spans="1:18" ht="15" x14ac:dyDescent="0.25">
      <c r="A151" s="178" t="s">
        <v>534</v>
      </c>
      <c r="B151" s="353" t="s">
        <v>190</v>
      </c>
      <c r="C151" s="355" t="s">
        <v>176</v>
      </c>
      <c r="D151" s="55" t="s">
        <v>143</v>
      </c>
      <c r="E151" s="118">
        <v>2013469099</v>
      </c>
      <c r="F151" s="245" t="s">
        <v>640</v>
      </c>
      <c r="G151" s="196">
        <v>43017</v>
      </c>
      <c r="H151" s="163">
        <v>1630902678</v>
      </c>
      <c r="I151" s="74">
        <f>138.05/111.82</f>
        <v>1.2345734215703812</v>
      </c>
      <c r="J151" s="76" t="s">
        <v>191</v>
      </c>
      <c r="K151" s="212">
        <f>+E151/I151</f>
        <v>1630902677.6543279</v>
      </c>
      <c r="L151" s="173" t="s">
        <v>178</v>
      </c>
      <c r="M151" s="54"/>
      <c r="N151" s="1" t="s">
        <v>1007</v>
      </c>
    </row>
    <row r="152" spans="1:18" ht="15" x14ac:dyDescent="0.25">
      <c r="A152" s="178" t="s">
        <v>534</v>
      </c>
      <c r="B152" s="353" t="s">
        <v>192</v>
      </c>
      <c r="C152" s="355" t="s">
        <v>176</v>
      </c>
      <c r="D152" s="55" t="s">
        <v>143</v>
      </c>
      <c r="E152" s="118">
        <v>2013469099</v>
      </c>
      <c r="F152" s="245" t="s">
        <v>641</v>
      </c>
      <c r="G152" s="196">
        <v>43039</v>
      </c>
      <c r="H152" s="163">
        <v>1630902678</v>
      </c>
      <c r="I152" s="74">
        <f>138.05/111.82</f>
        <v>1.2345734215703812</v>
      </c>
      <c r="J152" s="76" t="s">
        <v>191</v>
      </c>
      <c r="K152" s="212">
        <f>+E152/I152</f>
        <v>1630902677.6543279</v>
      </c>
      <c r="L152" s="173" t="s">
        <v>178</v>
      </c>
      <c r="M152" s="54"/>
      <c r="N152" s="1" t="s">
        <v>1007</v>
      </c>
    </row>
    <row r="153" spans="1:18" ht="15" x14ac:dyDescent="0.25">
      <c r="A153" s="178" t="s">
        <v>534</v>
      </c>
      <c r="B153" s="353" t="s">
        <v>311</v>
      </c>
      <c r="C153" s="355" t="s">
        <v>176</v>
      </c>
      <c r="D153" s="55" t="s">
        <v>143</v>
      </c>
      <c r="E153" s="118">
        <v>7470065162</v>
      </c>
      <c r="F153" s="245" t="s">
        <v>312</v>
      </c>
      <c r="G153" s="196">
        <v>43354</v>
      </c>
      <c r="H153" s="163"/>
      <c r="I153" s="74">
        <f>142.27/111.82</f>
        <v>1.2723126453228404</v>
      </c>
      <c r="J153" s="76" t="s">
        <v>417</v>
      </c>
      <c r="K153" s="212">
        <f>+E153/I153</f>
        <v>5871249640.9280939</v>
      </c>
      <c r="L153" s="173" t="s">
        <v>178</v>
      </c>
      <c r="M153" s="54" t="s">
        <v>1018</v>
      </c>
    </row>
    <row r="154" spans="1:18" ht="15" x14ac:dyDescent="0.25">
      <c r="A154" s="178" t="s">
        <v>534</v>
      </c>
      <c r="B154" s="353" t="s">
        <v>418</v>
      </c>
      <c r="C154" s="355" t="s">
        <v>176</v>
      </c>
      <c r="D154" s="55" t="s">
        <v>143</v>
      </c>
      <c r="E154" s="118">
        <v>9700000000</v>
      </c>
      <c r="F154" s="245" t="s">
        <v>403</v>
      </c>
      <c r="G154" s="196">
        <v>43612</v>
      </c>
      <c r="H154" s="163"/>
      <c r="I154" s="74">
        <f>102.12/78.05</f>
        <v>1.3083920563741192</v>
      </c>
      <c r="J154" s="76" t="s">
        <v>401</v>
      </c>
      <c r="K154" s="212">
        <f>+E154/I154</f>
        <v>7413679984.3321581</v>
      </c>
      <c r="L154" s="173" t="s">
        <v>642</v>
      </c>
      <c r="M154" s="54" t="s">
        <v>1017</v>
      </c>
    </row>
    <row r="155" spans="1:18" ht="15" x14ac:dyDescent="0.25">
      <c r="A155" s="178" t="s">
        <v>534</v>
      </c>
      <c r="B155" s="146" t="s">
        <v>836</v>
      </c>
      <c r="C155" s="355" t="s">
        <v>176</v>
      </c>
      <c r="D155" s="55" t="s">
        <v>143</v>
      </c>
      <c r="E155" s="118">
        <v>3700813045</v>
      </c>
      <c r="F155" s="245" t="s">
        <v>643</v>
      </c>
      <c r="G155" s="196">
        <v>43879</v>
      </c>
      <c r="H155" s="163"/>
      <c r="I155" s="74">
        <f>104.24/78.05</f>
        <v>1.3355541319666879</v>
      </c>
      <c r="J155" s="76" t="s">
        <v>644</v>
      </c>
      <c r="K155" s="212">
        <f>+E155/I155</f>
        <v>2770994418.2871261</v>
      </c>
      <c r="L155" s="173" t="s">
        <v>645</v>
      </c>
      <c r="M155" s="54" t="s">
        <v>1016</v>
      </c>
    </row>
    <row r="156" spans="1:18" ht="15" x14ac:dyDescent="0.25">
      <c r="A156" s="178" t="s">
        <v>534</v>
      </c>
      <c r="B156" s="146" t="s">
        <v>836</v>
      </c>
      <c r="C156" s="355" t="s">
        <v>176</v>
      </c>
      <c r="D156" s="55" t="s">
        <v>143</v>
      </c>
      <c r="E156" s="118">
        <v>872133354</v>
      </c>
      <c r="F156" s="245" t="s">
        <v>643</v>
      </c>
      <c r="G156" s="196">
        <v>43916</v>
      </c>
      <c r="H156" s="163"/>
      <c r="I156" s="74">
        <f>104.94/78.05</f>
        <v>1.3445227418321588</v>
      </c>
      <c r="J156" s="76" t="s">
        <v>646</v>
      </c>
      <c r="K156" s="212">
        <f>+E156/I156</f>
        <v>648656453.97084045</v>
      </c>
      <c r="L156" s="173" t="s">
        <v>645</v>
      </c>
      <c r="M156" s="54" t="s">
        <v>961</v>
      </c>
    </row>
    <row r="157" spans="1:18" ht="15" x14ac:dyDescent="0.25">
      <c r="A157" s="178" t="s">
        <v>534</v>
      </c>
      <c r="B157" s="146" t="s">
        <v>836</v>
      </c>
      <c r="C157" s="355" t="s">
        <v>176</v>
      </c>
      <c r="D157" s="55" t="s">
        <v>143</v>
      </c>
      <c r="E157" s="118">
        <v>1934253887</v>
      </c>
      <c r="F157" s="245" t="s">
        <v>643</v>
      </c>
      <c r="G157" s="196">
        <v>43936</v>
      </c>
      <c r="H157" s="163"/>
      <c r="I157" s="74">
        <f>105.53/78.05</f>
        <v>1.35208199871877</v>
      </c>
      <c r="J157" s="76" t="s">
        <v>647</v>
      </c>
      <c r="K157" s="212">
        <f>+E157/I157</f>
        <v>1430574394.7725766</v>
      </c>
      <c r="L157" s="173" t="s">
        <v>645</v>
      </c>
      <c r="M157" s="54" t="s">
        <v>1015</v>
      </c>
    </row>
    <row r="158" spans="1:18" s="26" customFormat="1" ht="15" x14ac:dyDescent="0.2">
      <c r="A158" s="230" t="s">
        <v>534</v>
      </c>
      <c r="B158" s="353" t="s">
        <v>836</v>
      </c>
      <c r="C158" s="355" t="s">
        <v>176</v>
      </c>
      <c r="D158" s="55" t="s">
        <v>143</v>
      </c>
      <c r="E158" s="140">
        <v>993588244.62</v>
      </c>
      <c r="F158" s="243" t="s">
        <v>643</v>
      </c>
      <c r="G158" s="198">
        <v>43972</v>
      </c>
      <c r="H158" s="145"/>
      <c r="I158" s="117">
        <f>[26]IPC!$S$13/78.05</f>
        <v>1.3542600896860988</v>
      </c>
      <c r="J158" s="229" t="s">
        <v>648</v>
      </c>
      <c r="K158" s="50">
        <f>+E158/I158</f>
        <v>733676087.9147681</v>
      </c>
      <c r="L158" s="173" t="s">
        <v>645</v>
      </c>
      <c r="M158" s="228" t="s">
        <v>1014</v>
      </c>
      <c r="N158" s="1"/>
      <c r="O158" s="227"/>
      <c r="P158" s="227"/>
      <c r="Q158" s="227"/>
      <c r="R158" s="227"/>
    </row>
    <row r="159" spans="1:18" s="26" customFormat="1" ht="25.5" x14ac:dyDescent="0.25">
      <c r="A159" s="230" t="s">
        <v>534</v>
      </c>
      <c r="B159" s="353" t="s">
        <v>836</v>
      </c>
      <c r="C159" s="355" t="s">
        <v>176</v>
      </c>
      <c r="D159" s="55" t="s">
        <v>143</v>
      </c>
      <c r="E159" s="140">
        <v>738635363.88</v>
      </c>
      <c r="F159" s="243" t="s">
        <v>643</v>
      </c>
      <c r="G159" s="198">
        <v>43978</v>
      </c>
      <c r="H159" s="145"/>
      <c r="I159" s="117">
        <f>[26]IPC!$S$13/78.05</f>
        <v>1.3542600896860988</v>
      </c>
      <c r="J159" s="229" t="s">
        <v>648</v>
      </c>
      <c r="K159" s="50">
        <f>+E159/I159</f>
        <v>545416179.28887415</v>
      </c>
      <c r="L159" s="173" t="s">
        <v>645</v>
      </c>
      <c r="M159" s="228" t="s">
        <v>888</v>
      </c>
      <c r="N159" s="227" t="s">
        <v>1013</v>
      </c>
      <c r="O159" s="227"/>
      <c r="P159" s="227"/>
      <c r="Q159" s="227"/>
      <c r="R159" s="227"/>
    </row>
    <row r="160" spans="1:18" s="26" customFormat="1" ht="25.5" x14ac:dyDescent="0.25">
      <c r="A160" s="230" t="s">
        <v>534</v>
      </c>
      <c r="B160" s="353" t="s">
        <v>836</v>
      </c>
      <c r="C160" s="355" t="s">
        <v>176</v>
      </c>
      <c r="D160" s="55" t="s">
        <v>143</v>
      </c>
      <c r="E160" s="244">
        <v>17584629</v>
      </c>
      <c r="F160" s="243" t="s">
        <v>643</v>
      </c>
      <c r="G160" s="198">
        <v>43993</v>
      </c>
      <c r="H160" s="145"/>
      <c r="I160" s="117">
        <f>[26]IPC!$S$14/78.05</f>
        <v>1.3499039077514414</v>
      </c>
      <c r="J160" s="229" t="s">
        <v>649</v>
      </c>
      <c r="K160" s="50">
        <f>+E160/I160</f>
        <v>13026578.33570615</v>
      </c>
      <c r="L160" s="173" t="s">
        <v>645</v>
      </c>
      <c r="M160" s="228" t="s">
        <v>887</v>
      </c>
      <c r="O160" s="227"/>
      <c r="P160" s="227"/>
      <c r="Q160" s="227"/>
      <c r="R160" s="227"/>
    </row>
    <row r="161" spans="1:18" s="26" customFormat="1" ht="15" x14ac:dyDescent="0.25">
      <c r="A161" s="230" t="s">
        <v>534</v>
      </c>
      <c r="B161" s="353" t="s">
        <v>836</v>
      </c>
      <c r="C161" s="355" t="s">
        <v>176</v>
      </c>
      <c r="D161" s="55" t="s">
        <v>143</v>
      </c>
      <c r="E161" s="244">
        <v>750489233.00999999</v>
      </c>
      <c r="F161" s="243" t="s">
        <v>643</v>
      </c>
      <c r="G161" s="198">
        <v>44018</v>
      </c>
      <c r="H161" s="145"/>
      <c r="I161" s="117">
        <f>[26]IPC!$S$15/78.05</f>
        <v>1.3449071108263935</v>
      </c>
      <c r="J161" s="229" t="s">
        <v>650</v>
      </c>
      <c r="K161" s="50">
        <f>+E161/I161</f>
        <v>558023098.37506425</v>
      </c>
      <c r="L161" s="173" t="s">
        <v>645</v>
      </c>
      <c r="M161" s="228" t="s">
        <v>886</v>
      </c>
      <c r="O161" s="227"/>
      <c r="P161" s="227"/>
      <c r="Q161" s="227"/>
      <c r="R161" s="227"/>
    </row>
    <row r="162" spans="1:18" s="26" customFormat="1" ht="15" x14ac:dyDescent="0.25">
      <c r="A162" s="230" t="s">
        <v>534</v>
      </c>
      <c r="B162" s="353" t="s">
        <v>836</v>
      </c>
      <c r="C162" s="355" t="s">
        <v>176</v>
      </c>
      <c r="D162" s="55" t="s">
        <v>143</v>
      </c>
      <c r="E162" s="244">
        <v>181387196.86000001</v>
      </c>
      <c r="F162" s="243" t="s">
        <v>643</v>
      </c>
      <c r="G162" s="198">
        <v>44061</v>
      </c>
      <c r="H162" s="145"/>
      <c r="I162" s="117">
        <f>[26]IPC!$S$16/78.05</f>
        <v>1.3449071108263935</v>
      </c>
      <c r="J162" s="229" t="s">
        <v>885</v>
      </c>
      <c r="K162" s="50">
        <f>+E162/I162</f>
        <v>134869683.86132228</v>
      </c>
      <c r="L162" s="173" t="s">
        <v>645</v>
      </c>
      <c r="M162" s="228" t="s">
        <v>884</v>
      </c>
      <c r="O162" s="227"/>
      <c r="P162" s="227"/>
      <c r="Q162" s="227"/>
      <c r="R162" s="227"/>
    </row>
    <row r="163" spans="1:18" s="26" customFormat="1" ht="15" x14ac:dyDescent="0.25">
      <c r="A163" s="230" t="s">
        <v>534</v>
      </c>
      <c r="B163" s="353" t="s">
        <v>836</v>
      </c>
      <c r="C163" s="355" t="s">
        <v>176</v>
      </c>
      <c r="D163" s="55" t="s">
        <v>143</v>
      </c>
      <c r="E163" s="244">
        <v>534754668.94</v>
      </c>
      <c r="F163" s="243" t="s">
        <v>643</v>
      </c>
      <c r="G163" s="198">
        <v>44089</v>
      </c>
      <c r="H163" s="145"/>
      <c r="I163" s="117">
        <f>[26]IPC!$S$17/78.05</f>
        <v>1.3447789878283152</v>
      </c>
      <c r="J163" s="229" t="s">
        <v>883</v>
      </c>
      <c r="K163" s="50">
        <f>+E163/I163</f>
        <v>397652457.22910631</v>
      </c>
      <c r="L163" s="173" t="s">
        <v>645</v>
      </c>
      <c r="M163" s="228" t="s">
        <v>882</v>
      </c>
      <c r="O163" s="227"/>
      <c r="P163" s="227"/>
      <c r="Q163" s="227"/>
      <c r="R163" s="227"/>
    </row>
    <row r="164" spans="1:18" s="26" customFormat="1" ht="15" x14ac:dyDescent="0.25">
      <c r="A164" s="230"/>
      <c r="B164" s="353" t="s">
        <v>836</v>
      </c>
      <c r="C164" s="355" t="s">
        <v>176</v>
      </c>
      <c r="D164" s="55" t="s">
        <v>143</v>
      </c>
      <c r="E164" s="244">
        <v>165626011.69</v>
      </c>
      <c r="F164" s="243" t="s">
        <v>643</v>
      </c>
      <c r="G164" s="198">
        <v>44132</v>
      </c>
      <c r="H164" s="145"/>
      <c r="I164" s="117">
        <f>[26]IPC!$S$18/78.05</f>
        <v>1.3490070467648945</v>
      </c>
      <c r="J164" s="229" t="s">
        <v>881</v>
      </c>
      <c r="K164" s="50">
        <f>+E164/I164</f>
        <v>122776239.07687813</v>
      </c>
      <c r="L164" s="173" t="s">
        <v>645</v>
      </c>
      <c r="M164" s="228" t="s">
        <v>880</v>
      </c>
      <c r="O164" s="227"/>
      <c r="P164" s="227"/>
      <c r="Q164" s="227"/>
      <c r="R164" s="227"/>
    </row>
    <row r="165" spans="1:18" s="26" customFormat="1" ht="15" x14ac:dyDescent="0.25">
      <c r="A165" s="230"/>
      <c r="B165" s="353" t="s">
        <v>836</v>
      </c>
      <c r="C165" s="355" t="s">
        <v>176</v>
      </c>
      <c r="D165" s="55" t="s">
        <v>143</v>
      </c>
      <c r="E165" s="244">
        <v>1548488</v>
      </c>
      <c r="F165" s="243" t="s">
        <v>643</v>
      </c>
      <c r="G165" s="198">
        <v>44162</v>
      </c>
      <c r="H165" s="145"/>
      <c r="I165" s="117">
        <f>[26]IPC!$S$19/78.05</f>
        <v>1.3482383087764254</v>
      </c>
      <c r="J165" s="229" t="s">
        <v>1098</v>
      </c>
      <c r="K165" s="50">
        <f>+E165/I165</f>
        <v>1148526.9257816211</v>
      </c>
      <c r="L165" s="173" t="s">
        <v>645</v>
      </c>
      <c r="M165" s="228" t="s">
        <v>1097</v>
      </c>
      <c r="O165" s="227"/>
      <c r="P165" s="227"/>
      <c r="Q165" s="227"/>
      <c r="R165" s="227"/>
    </row>
    <row r="166" spans="1:18" ht="26.25" x14ac:dyDescent="0.25">
      <c r="A166" s="339" t="s">
        <v>534</v>
      </c>
      <c r="B166" s="338" t="s">
        <v>836</v>
      </c>
      <c r="C166" s="355" t="s">
        <v>176</v>
      </c>
      <c r="D166" s="336" t="s">
        <v>143</v>
      </c>
      <c r="E166" s="335">
        <v>3518806545</v>
      </c>
      <c r="F166" s="334"/>
      <c r="G166" s="333">
        <v>43916</v>
      </c>
      <c r="H166" s="332"/>
      <c r="I166" s="331">
        <f>104.94/78.05</f>
        <v>1.3445227418321588</v>
      </c>
      <c r="J166" s="330" t="s">
        <v>734</v>
      </c>
      <c r="K166" s="329">
        <f>+E166/I166</f>
        <v>2617141707.9974275</v>
      </c>
      <c r="L166" s="328" t="s">
        <v>1365</v>
      </c>
      <c r="M166" s="327" t="s">
        <v>961</v>
      </c>
      <c r="N166" s="326" t="s">
        <v>1096</v>
      </c>
      <c r="O166" s="181"/>
      <c r="P166" s="181"/>
      <c r="Q166" s="181"/>
    </row>
    <row r="167" spans="1:18" s="180" customFormat="1" ht="30" x14ac:dyDescent="0.25">
      <c r="A167" s="180" t="s">
        <v>475</v>
      </c>
      <c r="B167" s="356" t="s">
        <v>193</v>
      </c>
      <c r="C167" s="356"/>
      <c r="D167" s="356"/>
      <c r="E167" s="356"/>
      <c r="F167" s="356"/>
      <c r="G167" s="185"/>
      <c r="H167" s="356"/>
      <c r="I167" s="356"/>
      <c r="J167" s="356"/>
      <c r="K167" s="356"/>
      <c r="L167" s="356"/>
      <c r="M167" s="182"/>
      <c r="O167" s="181"/>
      <c r="P167" s="181"/>
      <c r="Q167" s="181"/>
      <c r="R167" s="181"/>
    </row>
    <row r="168" spans="1:18" s="180" customFormat="1" ht="15" x14ac:dyDescent="0.25">
      <c r="A168" s="184" t="s">
        <v>534</v>
      </c>
      <c r="B168" s="141" t="s">
        <v>130</v>
      </c>
      <c r="C168" s="142" t="s">
        <v>131</v>
      </c>
      <c r="D168" s="142" t="s">
        <v>132</v>
      </c>
      <c r="E168" s="845" t="s">
        <v>133</v>
      </c>
      <c r="F168" s="846"/>
      <c r="G168" s="845" t="s">
        <v>134</v>
      </c>
      <c r="H168" s="847"/>
      <c r="I168" s="847"/>
      <c r="J168" s="847"/>
      <c r="K168" s="846"/>
      <c r="L168" s="143" t="s">
        <v>97</v>
      </c>
      <c r="M168" s="143" t="s">
        <v>835</v>
      </c>
      <c r="O168" s="181"/>
      <c r="P168" s="181"/>
      <c r="Q168" s="181"/>
      <c r="R168" s="181"/>
    </row>
    <row r="169" spans="1:18" s="180" customFormat="1" ht="45" x14ac:dyDescent="0.25">
      <c r="A169" s="184" t="s">
        <v>534</v>
      </c>
      <c r="B169" s="141"/>
      <c r="C169" s="142"/>
      <c r="D169" s="142"/>
      <c r="E169" s="144" t="s">
        <v>135</v>
      </c>
      <c r="F169" s="144" t="s">
        <v>136</v>
      </c>
      <c r="G169" s="183" t="s">
        <v>618</v>
      </c>
      <c r="H169" s="144" t="s">
        <v>137</v>
      </c>
      <c r="I169" s="144" t="s">
        <v>138</v>
      </c>
      <c r="J169" s="144" t="s">
        <v>139</v>
      </c>
      <c r="K169" s="144" t="s">
        <v>140</v>
      </c>
      <c r="L169" s="143"/>
      <c r="M169" s="182"/>
      <c r="O169" s="181"/>
      <c r="P169" s="181"/>
      <c r="Q169" s="181"/>
      <c r="R169" s="181"/>
    </row>
    <row r="170" spans="1:18" ht="15" x14ac:dyDescent="0.25">
      <c r="A170" s="178" t="s">
        <v>534</v>
      </c>
      <c r="B170" s="353" t="s">
        <v>141</v>
      </c>
      <c r="C170" s="157" t="s">
        <v>651</v>
      </c>
      <c r="D170" s="55" t="s">
        <v>143</v>
      </c>
      <c r="E170" s="212">
        <v>4270238021</v>
      </c>
      <c r="F170" s="149" t="s">
        <v>144</v>
      </c>
      <c r="G170" s="206">
        <v>42645</v>
      </c>
      <c r="H170" s="164">
        <v>3885265434</v>
      </c>
      <c r="I170" s="39">
        <f>123.78/111.82</f>
        <v>1.1069576104453587</v>
      </c>
      <c r="J170" s="75" t="s">
        <v>152</v>
      </c>
      <c r="K170" s="212">
        <f>+E170/I170</f>
        <v>3857634638.1339469</v>
      </c>
      <c r="L170" s="173" t="s">
        <v>178</v>
      </c>
      <c r="M170" s="217"/>
      <c r="N170" s="1" t="s">
        <v>1007</v>
      </c>
    </row>
    <row r="171" spans="1:18" ht="15" x14ac:dyDescent="0.25">
      <c r="A171" s="178" t="s">
        <v>534</v>
      </c>
      <c r="B171" s="353" t="s">
        <v>141</v>
      </c>
      <c r="C171" s="157" t="s">
        <v>651</v>
      </c>
      <c r="D171" s="55" t="s">
        <v>143</v>
      </c>
      <c r="E171" s="212">
        <v>31161593</v>
      </c>
      <c r="F171" s="149" t="s">
        <v>144</v>
      </c>
      <c r="G171" s="206">
        <v>42395</v>
      </c>
      <c r="H171" s="164"/>
      <c r="I171" s="74">
        <f>126.15/111.82</f>
        <v>1.1281523877660526</v>
      </c>
      <c r="J171" s="76" t="s">
        <v>155</v>
      </c>
      <c r="K171" s="212">
        <f>+E171/I171</f>
        <v>27621794.128101464</v>
      </c>
      <c r="L171" s="173" t="s">
        <v>178</v>
      </c>
      <c r="M171" s="217"/>
      <c r="N171" s="1" t="s">
        <v>1007</v>
      </c>
    </row>
    <row r="172" spans="1:18" ht="15" x14ac:dyDescent="0.25">
      <c r="A172" s="178" t="s">
        <v>534</v>
      </c>
      <c r="B172" s="353" t="s">
        <v>145</v>
      </c>
      <c r="C172" s="157" t="s">
        <v>651</v>
      </c>
      <c r="D172" s="55" t="s">
        <v>143</v>
      </c>
      <c r="E172" s="212">
        <v>3890427652</v>
      </c>
      <c r="F172" s="149" t="s">
        <v>194</v>
      </c>
      <c r="G172" s="206">
        <v>42474</v>
      </c>
      <c r="H172" s="164">
        <v>3330227513</v>
      </c>
      <c r="I172" s="74">
        <f>130.63/111.82</f>
        <v>1.1682167769629763</v>
      </c>
      <c r="J172" s="76" t="s">
        <v>158</v>
      </c>
      <c r="K172" s="212">
        <f>+E172/I172</f>
        <v>3330227513.1795144</v>
      </c>
      <c r="L172" s="173" t="s">
        <v>178</v>
      </c>
      <c r="M172" s="217"/>
      <c r="N172" s="1" t="s">
        <v>1007</v>
      </c>
    </row>
    <row r="173" spans="1:18" ht="15" x14ac:dyDescent="0.25">
      <c r="A173" s="178" t="s">
        <v>534</v>
      </c>
      <c r="B173" s="353" t="s">
        <v>146</v>
      </c>
      <c r="C173" s="157" t="s">
        <v>651</v>
      </c>
      <c r="D173" s="55" t="s">
        <v>143</v>
      </c>
      <c r="E173" s="212">
        <v>3954459034</v>
      </c>
      <c r="F173" s="149" t="s">
        <v>195</v>
      </c>
      <c r="G173" s="242">
        <v>42650</v>
      </c>
      <c r="H173" s="164">
        <v>3330227513</v>
      </c>
      <c r="I173" s="74">
        <f>132.78/111.82</f>
        <v>1.1874441065998929</v>
      </c>
      <c r="J173" s="76" t="s">
        <v>164</v>
      </c>
      <c r="K173" s="212">
        <f>+E173/I173</f>
        <v>3330227513.0432291</v>
      </c>
      <c r="L173" s="173" t="s">
        <v>178</v>
      </c>
      <c r="M173" s="217"/>
      <c r="N173" s="1" t="s">
        <v>1007</v>
      </c>
    </row>
    <row r="174" spans="1:18" ht="15" x14ac:dyDescent="0.25">
      <c r="A174" s="178" t="s">
        <v>534</v>
      </c>
      <c r="B174" s="353" t="s">
        <v>147</v>
      </c>
      <c r="C174" s="157" t="s">
        <v>651</v>
      </c>
      <c r="D174" s="55" t="s">
        <v>143</v>
      </c>
      <c r="E174" s="241">
        <v>4092052050</v>
      </c>
      <c r="F174" s="149" t="s">
        <v>196</v>
      </c>
      <c r="G174" s="206">
        <v>42885</v>
      </c>
      <c r="H174" s="164">
        <v>3330227513</v>
      </c>
      <c r="I174" s="74">
        <f>137.4/111.82</f>
        <v>1.2287605079592203</v>
      </c>
      <c r="J174" s="76" t="s">
        <v>197</v>
      </c>
      <c r="K174" s="212">
        <f>+E174/I174</f>
        <v>3330227512.5982528</v>
      </c>
      <c r="L174" s="173" t="s">
        <v>178</v>
      </c>
      <c r="M174" s="217"/>
      <c r="N174" s="1" t="s">
        <v>1007</v>
      </c>
    </row>
    <row r="175" spans="1:18" ht="30" x14ac:dyDescent="0.25">
      <c r="A175" s="178" t="s">
        <v>534</v>
      </c>
      <c r="B175" s="353" t="s">
        <v>878</v>
      </c>
      <c r="C175" s="157" t="s">
        <v>879</v>
      </c>
      <c r="D175" s="55" t="s">
        <v>143</v>
      </c>
      <c r="E175" s="241">
        <v>32581947</v>
      </c>
      <c r="F175" s="149"/>
      <c r="G175" s="206">
        <v>42923</v>
      </c>
      <c r="H175" s="164"/>
      <c r="I175" s="74">
        <f>137.87/111.82</f>
        <v>1.2329636916472904</v>
      </c>
      <c r="J175" s="76" t="s">
        <v>187</v>
      </c>
      <c r="K175" s="212">
        <f>+E175/I175</f>
        <v>26425714.902009137</v>
      </c>
      <c r="L175" s="173" t="s">
        <v>878</v>
      </c>
      <c r="M175" s="217"/>
      <c r="N175" s="1" t="s">
        <v>1007</v>
      </c>
    </row>
    <row r="176" spans="1:18" ht="15" x14ac:dyDescent="0.25">
      <c r="A176" s="178" t="s">
        <v>534</v>
      </c>
      <c r="B176" s="353" t="s">
        <v>148</v>
      </c>
      <c r="C176" s="157" t="s">
        <v>651</v>
      </c>
      <c r="D176" s="55" t="s">
        <v>143</v>
      </c>
      <c r="E176" s="118">
        <v>4111410375</v>
      </c>
      <c r="F176" s="149" t="s">
        <v>198</v>
      </c>
      <c r="G176" s="206">
        <v>43017</v>
      </c>
      <c r="H176" s="164">
        <v>3330227513</v>
      </c>
      <c r="I176" s="74">
        <f>138.05/111.82</f>
        <v>1.2345734215703812</v>
      </c>
      <c r="J176" s="76" t="s">
        <v>191</v>
      </c>
      <c r="K176" s="212">
        <f>+E176/I176</f>
        <v>3330227512.7308941</v>
      </c>
      <c r="L176" s="173" t="s">
        <v>178</v>
      </c>
      <c r="M176" s="217"/>
      <c r="N176" s="1" t="s">
        <v>1007</v>
      </c>
    </row>
    <row r="177" spans="1:18" ht="15" x14ac:dyDescent="0.25">
      <c r="A177" s="178" t="s">
        <v>534</v>
      </c>
      <c r="B177" s="353" t="s">
        <v>149</v>
      </c>
      <c r="C177" s="157" t="s">
        <v>651</v>
      </c>
      <c r="D177" s="55" t="s">
        <v>143</v>
      </c>
      <c r="E177" s="118">
        <v>4200756490</v>
      </c>
      <c r="F177" s="149" t="s">
        <v>199</v>
      </c>
      <c r="G177" s="206">
        <v>43209</v>
      </c>
      <c r="H177" s="164">
        <v>3330227513</v>
      </c>
      <c r="I177" s="74">
        <f>141.05/111.82</f>
        <v>1.2614022536218925</v>
      </c>
      <c r="J177" s="76" t="s">
        <v>200</v>
      </c>
      <c r="K177" s="237">
        <f>E177/I177</f>
        <v>3330227513.0223322</v>
      </c>
      <c r="L177" s="173" t="s">
        <v>178</v>
      </c>
      <c r="M177" s="217" t="s">
        <v>998</v>
      </c>
    </row>
    <row r="178" spans="1:18" ht="15" x14ac:dyDescent="0.25">
      <c r="A178" s="178" t="s">
        <v>534</v>
      </c>
      <c r="B178" s="353" t="s">
        <v>150</v>
      </c>
      <c r="C178" s="157" t="s">
        <v>651</v>
      </c>
      <c r="D178" s="55" t="s">
        <v>143</v>
      </c>
      <c r="E178" s="118">
        <v>4243940445</v>
      </c>
      <c r="F178" s="149" t="s">
        <v>201</v>
      </c>
      <c r="G178" s="206">
        <v>43384</v>
      </c>
      <c r="H178" s="164">
        <v>3330227513</v>
      </c>
      <c r="I178" s="74">
        <f>142.5/111.82</f>
        <v>1.2743695224467895</v>
      </c>
      <c r="J178" s="76" t="s">
        <v>316</v>
      </c>
      <c r="K178" s="237">
        <f>E178/I178</f>
        <v>3330227512.7010527</v>
      </c>
      <c r="L178" s="173" t="s">
        <v>178</v>
      </c>
      <c r="M178" s="217" t="s">
        <v>971</v>
      </c>
    </row>
    <row r="179" spans="1:18" ht="15" x14ac:dyDescent="0.25">
      <c r="A179" s="178" t="s">
        <v>534</v>
      </c>
      <c r="B179" s="353" t="s">
        <v>151</v>
      </c>
      <c r="C179" s="157" t="s">
        <v>651</v>
      </c>
      <c r="D179" s="55" t="s">
        <v>143</v>
      </c>
      <c r="E179" s="118">
        <v>4335995951</v>
      </c>
      <c r="F179" s="199" t="s">
        <v>202</v>
      </c>
      <c r="G179" s="206">
        <v>43580</v>
      </c>
      <c r="H179" s="164">
        <v>3330227513</v>
      </c>
      <c r="I179" s="74">
        <f>101.62/78.05</f>
        <v>1.3019859064702115</v>
      </c>
      <c r="J179" s="76" t="s">
        <v>347</v>
      </c>
      <c r="K179" s="237">
        <f>E179/I179</f>
        <v>3330294075.7286949</v>
      </c>
      <c r="L179" s="173" t="s">
        <v>652</v>
      </c>
      <c r="M179" s="217" t="s">
        <v>1012</v>
      </c>
    </row>
    <row r="180" spans="1:18" ht="15" x14ac:dyDescent="0.25">
      <c r="A180" s="178" t="s">
        <v>534</v>
      </c>
      <c r="B180" s="353" t="s">
        <v>179</v>
      </c>
      <c r="C180" s="157" t="s">
        <v>651</v>
      </c>
      <c r="D180" s="55" t="s">
        <v>143</v>
      </c>
      <c r="E180" s="118">
        <v>3687610549</v>
      </c>
      <c r="F180" s="199" t="s">
        <v>203</v>
      </c>
      <c r="G180" s="236">
        <v>43748</v>
      </c>
      <c r="H180" s="175">
        <v>2787313610</v>
      </c>
      <c r="I180" s="74">
        <f>103.26/78.05</f>
        <v>1.322998078155029</v>
      </c>
      <c r="J180" s="76" t="s">
        <v>470</v>
      </c>
      <c r="K180" s="237">
        <f>E180/I180</f>
        <v>2787313609.8145456</v>
      </c>
      <c r="L180" s="173" t="s">
        <v>178</v>
      </c>
      <c r="M180" s="217" t="s">
        <v>1002</v>
      </c>
    </row>
    <row r="181" spans="1:18" ht="15" x14ac:dyDescent="0.25">
      <c r="A181" s="178" t="s">
        <v>534</v>
      </c>
      <c r="B181" s="353" t="s">
        <v>180</v>
      </c>
      <c r="C181" s="157" t="s">
        <v>651</v>
      </c>
      <c r="D181" s="55" t="s">
        <v>143</v>
      </c>
      <c r="E181" s="118">
        <v>3768676557</v>
      </c>
      <c r="F181" s="199" t="s">
        <v>204</v>
      </c>
      <c r="G181" s="236">
        <v>43935</v>
      </c>
      <c r="H181" s="175">
        <v>2787313610</v>
      </c>
      <c r="I181" s="74">
        <f>105.53/78.05</f>
        <v>1.35208199871877</v>
      </c>
      <c r="J181" s="76" t="s">
        <v>653</v>
      </c>
      <c r="K181" s="237">
        <f>E181/I181</f>
        <v>2787313610.0999718</v>
      </c>
      <c r="L181" s="173" t="s">
        <v>178</v>
      </c>
      <c r="M181" s="217" t="s">
        <v>987</v>
      </c>
    </row>
    <row r="182" spans="1:18" ht="15" x14ac:dyDescent="0.2">
      <c r="A182" s="178" t="s">
        <v>534</v>
      </c>
      <c r="B182" s="839" t="s">
        <v>181</v>
      </c>
      <c r="C182" s="157" t="s">
        <v>651</v>
      </c>
      <c r="D182" s="55" t="s">
        <v>143</v>
      </c>
      <c r="E182" s="240">
        <v>2486181857.1399999</v>
      </c>
      <c r="F182" s="199" t="s">
        <v>205</v>
      </c>
      <c r="G182" s="236">
        <v>44126</v>
      </c>
      <c r="H182" s="843">
        <v>1848766139</v>
      </c>
      <c r="I182" s="74">
        <f>[26]IPC!$S$18/78.05</f>
        <v>1.3490070467648945</v>
      </c>
      <c r="J182" s="76" t="s">
        <v>877</v>
      </c>
      <c r="K182" s="237">
        <f>E182/I182</f>
        <v>1842971734.7305248</v>
      </c>
      <c r="L182" s="239" t="str">
        <f>IF(K182&lt;H182,"Incumplió","Cumplió")</f>
        <v>Incumplió</v>
      </c>
      <c r="M182" s="54" t="s">
        <v>876</v>
      </c>
      <c r="N182" s="238"/>
    </row>
    <row r="183" spans="1:18" ht="15" x14ac:dyDescent="0.2">
      <c r="A183" s="178"/>
      <c r="B183" s="840"/>
      <c r="C183" s="157" t="s">
        <v>651</v>
      </c>
      <c r="D183" s="55" t="s">
        <v>143</v>
      </c>
      <c r="E183" s="240">
        <v>7816692</v>
      </c>
      <c r="F183" s="199" t="s">
        <v>898</v>
      </c>
      <c r="G183" s="236">
        <v>44134</v>
      </c>
      <c r="H183" s="844"/>
      <c r="I183" s="74">
        <f>[26]IPC!$S$18/78.05</f>
        <v>1.3490070467648945</v>
      </c>
      <c r="J183" s="76" t="s">
        <v>877</v>
      </c>
      <c r="K183" s="237">
        <f>E183/I183</f>
        <v>5794404.1276474493</v>
      </c>
      <c r="L183" s="173" t="s">
        <v>178</v>
      </c>
      <c r="M183" s="54" t="s">
        <v>894</v>
      </c>
      <c r="N183" s="238"/>
    </row>
    <row r="184" spans="1:18" ht="15" x14ac:dyDescent="0.2">
      <c r="A184" s="178" t="s">
        <v>534</v>
      </c>
      <c r="B184" s="353" t="s">
        <v>182</v>
      </c>
      <c r="C184" s="158"/>
      <c r="D184" s="55" t="s">
        <v>143</v>
      </c>
      <c r="E184" s="173"/>
      <c r="F184" s="199" t="s">
        <v>206</v>
      </c>
      <c r="G184" s="236"/>
      <c r="H184" s="175">
        <v>1848766139</v>
      </c>
      <c r="I184" s="169"/>
      <c r="J184" s="169"/>
      <c r="K184" s="237">
        <v>0</v>
      </c>
      <c r="L184" s="173"/>
      <c r="M184" s="54"/>
    </row>
    <row r="185" spans="1:18" s="26" customFormat="1" ht="38.25" x14ac:dyDescent="0.25">
      <c r="A185" s="230" t="s">
        <v>534</v>
      </c>
      <c r="B185" s="353" t="s">
        <v>183</v>
      </c>
      <c r="C185" s="158"/>
      <c r="D185" s="55" t="s">
        <v>143</v>
      </c>
      <c r="E185" s="173"/>
      <c r="F185" s="199" t="s">
        <v>654</v>
      </c>
      <c r="G185" s="236"/>
      <c r="H185" s="175">
        <v>2542964000</v>
      </c>
      <c r="I185" s="169"/>
      <c r="J185" s="169"/>
      <c r="K185" s="235">
        <v>0</v>
      </c>
      <c r="L185" s="173"/>
      <c r="M185" s="228"/>
      <c r="O185" s="227"/>
      <c r="P185" s="227"/>
      <c r="Q185" s="227"/>
      <c r="R185" s="227"/>
    </row>
    <row r="186" spans="1:18" s="26" customFormat="1" ht="15" x14ac:dyDescent="0.25">
      <c r="A186" s="230" t="s">
        <v>534</v>
      </c>
      <c r="B186" s="353"/>
      <c r="C186" s="158"/>
      <c r="D186" s="55"/>
      <c r="E186" s="173"/>
      <c r="F186" s="199"/>
      <c r="G186" s="236"/>
      <c r="H186" s="175"/>
      <c r="I186" s="169"/>
      <c r="J186" s="169"/>
      <c r="K186" s="235"/>
      <c r="L186" s="173"/>
      <c r="M186" s="228"/>
      <c r="O186" s="227"/>
      <c r="P186" s="227"/>
      <c r="Q186" s="227"/>
      <c r="R186" s="227"/>
    </row>
    <row r="187" spans="1:18" s="180" customFormat="1" ht="15" x14ac:dyDescent="0.25">
      <c r="A187" s="180" t="s">
        <v>476</v>
      </c>
      <c r="B187" s="356" t="s">
        <v>207</v>
      </c>
      <c r="C187" s="356"/>
      <c r="D187" s="356"/>
      <c r="E187" s="356"/>
      <c r="F187" s="356"/>
      <c r="G187" s="185"/>
      <c r="H187" s="356"/>
      <c r="I187" s="356"/>
      <c r="J187" s="356"/>
      <c r="K187" s="356"/>
      <c r="L187" s="356"/>
      <c r="M187" s="182"/>
      <c r="O187" s="181"/>
      <c r="P187" s="181"/>
      <c r="Q187" s="181"/>
      <c r="R187" s="181"/>
    </row>
    <row r="188" spans="1:18" s="357" customFormat="1" ht="15" x14ac:dyDescent="0.2">
      <c r="A188" s="234" t="s">
        <v>534</v>
      </c>
      <c r="B188" s="141" t="s">
        <v>130</v>
      </c>
      <c r="C188" s="142" t="s">
        <v>131</v>
      </c>
      <c r="D188" s="142" t="s">
        <v>132</v>
      </c>
      <c r="E188" s="845" t="s">
        <v>133</v>
      </c>
      <c r="F188" s="846"/>
      <c r="G188" s="845" t="s">
        <v>134</v>
      </c>
      <c r="H188" s="847"/>
      <c r="I188" s="847"/>
      <c r="J188" s="847"/>
      <c r="K188" s="846"/>
      <c r="L188" s="143" t="s">
        <v>97</v>
      </c>
      <c r="M188" s="143" t="s">
        <v>835</v>
      </c>
      <c r="O188" s="233"/>
      <c r="P188" s="233"/>
      <c r="Q188" s="233"/>
      <c r="R188" s="233"/>
    </row>
    <row r="189" spans="1:18" s="357" customFormat="1" ht="45" x14ac:dyDescent="0.2">
      <c r="A189" s="234" t="s">
        <v>534</v>
      </c>
      <c r="B189" s="141"/>
      <c r="C189" s="142"/>
      <c r="D189" s="142"/>
      <c r="E189" s="144" t="s">
        <v>135</v>
      </c>
      <c r="F189" s="144" t="s">
        <v>136</v>
      </c>
      <c r="G189" s="183" t="s">
        <v>618</v>
      </c>
      <c r="H189" s="144" t="s">
        <v>137</v>
      </c>
      <c r="I189" s="144" t="s">
        <v>138</v>
      </c>
      <c r="J189" s="144" t="s">
        <v>139</v>
      </c>
      <c r="K189" s="144" t="s">
        <v>140</v>
      </c>
      <c r="L189" s="143"/>
      <c r="M189" s="188"/>
      <c r="O189" s="233"/>
      <c r="P189" s="233"/>
      <c r="Q189" s="233"/>
      <c r="R189" s="233"/>
    </row>
    <row r="190" spans="1:18" ht="28.5" x14ac:dyDescent="0.2">
      <c r="A190" s="178" t="s">
        <v>534</v>
      </c>
      <c r="B190" s="353" t="s">
        <v>141</v>
      </c>
      <c r="C190" s="157" t="s">
        <v>327</v>
      </c>
      <c r="D190" s="55" t="s">
        <v>143</v>
      </c>
      <c r="E190" s="231">
        <v>384680737</v>
      </c>
      <c r="F190" s="4" t="s">
        <v>144</v>
      </c>
      <c r="G190" s="232">
        <v>42278</v>
      </c>
      <c r="H190" s="843">
        <v>350000000</v>
      </c>
      <c r="I190" s="39">
        <f>123.78/111.82</f>
        <v>1.1069576104453587</v>
      </c>
      <c r="J190" s="75" t="s">
        <v>152</v>
      </c>
      <c r="K190" s="212">
        <f>+E190/I190</f>
        <v>347511714.42349327</v>
      </c>
      <c r="L190" s="173" t="s">
        <v>178</v>
      </c>
      <c r="M190" s="54"/>
      <c r="N190" s="1" t="s">
        <v>1007</v>
      </c>
    </row>
    <row r="191" spans="1:18" ht="28.5" x14ac:dyDescent="0.2">
      <c r="A191" s="178" t="s">
        <v>534</v>
      </c>
      <c r="B191" s="353" t="s">
        <v>141</v>
      </c>
      <c r="C191" s="157" t="s">
        <v>327</v>
      </c>
      <c r="D191" s="55" t="s">
        <v>143</v>
      </c>
      <c r="E191" s="231">
        <v>2807165</v>
      </c>
      <c r="F191" s="4" t="s">
        <v>144</v>
      </c>
      <c r="G191" s="232">
        <v>42395</v>
      </c>
      <c r="H191" s="844"/>
      <c r="I191" s="74">
        <f>126.15/111.82</f>
        <v>1.1281523877660526</v>
      </c>
      <c r="J191" s="76" t="s">
        <v>155</v>
      </c>
      <c r="K191" s="212">
        <f>+E191/I191</f>
        <v>2488285.297661514</v>
      </c>
      <c r="L191" s="173" t="s">
        <v>178</v>
      </c>
      <c r="M191" s="54"/>
      <c r="N191" s="1" t="s">
        <v>1007</v>
      </c>
    </row>
    <row r="192" spans="1:18" ht="42.75" x14ac:dyDescent="0.2">
      <c r="A192" s="178" t="s">
        <v>534</v>
      </c>
      <c r="B192" s="353" t="s">
        <v>145</v>
      </c>
      <c r="C192" s="157" t="s">
        <v>327</v>
      </c>
      <c r="D192" s="55" t="s">
        <v>143</v>
      </c>
      <c r="E192" s="231">
        <v>394853336</v>
      </c>
      <c r="F192" s="4" t="s">
        <v>655</v>
      </c>
      <c r="G192" s="232">
        <v>42398</v>
      </c>
      <c r="H192" s="164">
        <v>350000000</v>
      </c>
      <c r="I192" s="74">
        <f>126.15/111.82</f>
        <v>1.1281523877660526</v>
      </c>
      <c r="J192" s="76" t="s">
        <v>156</v>
      </c>
      <c r="K192" s="212">
        <f>+E192/I192</f>
        <v>350000000.24986124</v>
      </c>
      <c r="L192" s="173" t="s">
        <v>178</v>
      </c>
      <c r="M192" s="54"/>
      <c r="N192" s="1" t="s">
        <v>1007</v>
      </c>
    </row>
    <row r="193" spans="1:18" ht="42.75" x14ac:dyDescent="0.2">
      <c r="A193" s="178" t="s">
        <v>534</v>
      </c>
      <c r="B193" s="353" t="s">
        <v>146</v>
      </c>
      <c r="C193" s="157" t="s">
        <v>327</v>
      </c>
      <c r="D193" s="55" t="s">
        <v>143</v>
      </c>
      <c r="E193" s="231">
        <v>417546056</v>
      </c>
      <c r="F193" s="4" t="s">
        <v>655</v>
      </c>
      <c r="G193" s="232">
        <v>42765</v>
      </c>
      <c r="H193" s="164">
        <v>350000000</v>
      </c>
      <c r="I193" s="74">
        <f>133.4/111.82</f>
        <v>1.1929887318905386</v>
      </c>
      <c r="J193" s="76" t="s">
        <v>208</v>
      </c>
      <c r="K193" s="212">
        <f>+E193/I193</f>
        <v>349999999.86446768</v>
      </c>
      <c r="L193" s="173" t="s">
        <v>178</v>
      </c>
      <c r="M193" s="54"/>
      <c r="N193" s="1" t="s">
        <v>1007</v>
      </c>
    </row>
    <row r="194" spans="1:18" ht="42.75" x14ac:dyDescent="0.2">
      <c r="A194" s="178" t="s">
        <v>534</v>
      </c>
      <c r="B194" s="353" t="s">
        <v>147</v>
      </c>
      <c r="C194" s="157" t="s">
        <v>327</v>
      </c>
      <c r="D194" s="55" t="s">
        <v>143</v>
      </c>
      <c r="E194" s="231">
        <v>434604722</v>
      </c>
      <c r="F194" s="4" t="s">
        <v>655</v>
      </c>
      <c r="G194" s="232">
        <v>43223</v>
      </c>
      <c r="H194" s="843">
        <v>350000000</v>
      </c>
      <c r="I194" s="74">
        <f>141.05/111.82</f>
        <v>1.2614022536218925</v>
      </c>
      <c r="J194" s="76" t="s">
        <v>237</v>
      </c>
      <c r="K194" s="212">
        <f>+E194/I194</f>
        <v>344540943.02757883</v>
      </c>
      <c r="L194" s="173" t="s">
        <v>178</v>
      </c>
      <c r="M194" s="54" t="s">
        <v>1011</v>
      </c>
    </row>
    <row r="195" spans="1:18" ht="42.75" x14ac:dyDescent="0.2">
      <c r="A195" s="178" t="s">
        <v>534</v>
      </c>
      <c r="B195" s="353" t="s">
        <v>283</v>
      </c>
      <c r="C195" s="157" t="s">
        <v>327</v>
      </c>
      <c r="D195" s="55" t="s">
        <v>143</v>
      </c>
      <c r="E195" s="231">
        <v>10047398</v>
      </c>
      <c r="F195" s="4" t="s">
        <v>655</v>
      </c>
      <c r="G195" s="232">
        <v>43263</v>
      </c>
      <c r="H195" s="844"/>
      <c r="I195" s="74">
        <f>142.06/111.82</f>
        <v>1.2704346270792346</v>
      </c>
      <c r="J195" s="76" t="s">
        <v>237</v>
      </c>
      <c r="K195" s="212">
        <f>+E195/I195</f>
        <v>7908630.4685344212</v>
      </c>
      <c r="L195" s="173" t="s">
        <v>656</v>
      </c>
      <c r="M195" s="54" t="s">
        <v>1010</v>
      </c>
    </row>
    <row r="196" spans="1:18" ht="42.75" x14ac:dyDescent="0.2">
      <c r="A196" s="178" t="s">
        <v>534</v>
      </c>
      <c r="B196" s="353" t="s">
        <v>148</v>
      </c>
      <c r="C196" s="157" t="s">
        <v>327</v>
      </c>
      <c r="D196" s="55" t="s">
        <v>143</v>
      </c>
      <c r="E196" s="231">
        <v>446029333</v>
      </c>
      <c r="F196" s="4" t="s">
        <v>655</v>
      </c>
      <c r="G196" s="232">
        <v>43399</v>
      </c>
      <c r="H196" s="164">
        <v>350000000</v>
      </c>
      <c r="I196" s="74">
        <f>142.5/111.82</f>
        <v>1.2743695224467895</v>
      </c>
      <c r="J196" s="76" t="s">
        <v>316</v>
      </c>
      <c r="K196" s="212">
        <f>+E196/I196</f>
        <v>350000000.11270177</v>
      </c>
      <c r="L196" s="173" t="s">
        <v>178</v>
      </c>
      <c r="M196" s="54" t="s">
        <v>1009</v>
      </c>
    </row>
    <row r="197" spans="1:18" ht="42.75" x14ac:dyDescent="0.2">
      <c r="A197" s="178" t="s">
        <v>534</v>
      </c>
      <c r="B197" s="353" t="s">
        <v>149</v>
      </c>
      <c r="C197" s="157" t="s">
        <v>327</v>
      </c>
      <c r="D197" s="55" t="s">
        <v>143</v>
      </c>
      <c r="E197" s="231">
        <v>477093543</v>
      </c>
      <c r="F197" s="4" t="s">
        <v>655</v>
      </c>
      <c r="G197" s="232">
        <v>43445</v>
      </c>
      <c r="H197" s="164">
        <v>350000000</v>
      </c>
      <c r="I197" s="74">
        <f>142.84/111.82</f>
        <v>1.2774101234126276</v>
      </c>
      <c r="J197" s="76" t="s">
        <v>326</v>
      </c>
      <c r="K197" s="212">
        <f>+E197/I197</f>
        <v>373485018.04998595</v>
      </c>
      <c r="L197" s="173" t="s">
        <v>178</v>
      </c>
      <c r="M197" s="54" t="s">
        <v>1008</v>
      </c>
    </row>
    <row r="198" spans="1:18" ht="42.75" x14ac:dyDescent="0.2">
      <c r="A198" s="178" t="s">
        <v>534</v>
      </c>
      <c r="B198" s="353" t="s">
        <v>150</v>
      </c>
      <c r="C198" s="157" t="s">
        <v>327</v>
      </c>
      <c r="D198" s="55" t="s">
        <v>143</v>
      </c>
      <c r="E198" s="231">
        <v>463049327</v>
      </c>
      <c r="F198" s="4" t="s">
        <v>655</v>
      </c>
      <c r="G198" s="232">
        <v>43748</v>
      </c>
      <c r="H198" s="164">
        <v>350000000</v>
      </c>
      <c r="I198" s="74">
        <f>103.26/78.05</f>
        <v>1.322998078155029</v>
      </c>
      <c r="J198" s="76" t="s">
        <v>461</v>
      </c>
      <c r="K198" s="212">
        <f>+E198/I198</f>
        <v>349999999.73222929</v>
      </c>
      <c r="L198" s="173" t="s">
        <v>467</v>
      </c>
      <c r="M198" s="54" t="s">
        <v>1002</v>
      </c>
    </row>
    <row r="199" spans="1:18" ht="15" x14ac:dyDescent="0.2">
      <c r="A199" s="178" t="s">
        <v>534</v>
      </c>
      <c r="B199" s="839" t="s">
        <v>151</v>
      </c>
      <c r="C199" s="157" t="s">
        <v>327</v>
      </c>
      <c r="D199" s="55" t="s">
        <v>143</v>
      </c>
      <c r="E199" s="231">
        <v>470672645.74000001</v>
      </c>
      <c r="F199" s="850" t="s">
        <v>655</v>
      </c>
      <c r="G199" s="176">
        <v>44118</v>
      </c>
      <c r="H199" s="843">
        <v>350000000</v>
      </c>
      <c r="I199" s="74">
        <f>105.29/78.05</f>
        <v>1.3490070467648945</v>
      </c>
      <c r="J199" s="76" t="s">
        <v>875</v>
      </c>
      <c r="K199" s="212">
        <f>+E199/I199</f>
        <v>348903029.72748595</v>
      </c>
      <c r="L199" s="855" t="s">
        <v>874</v>
      </c>
      <c r="M199" s="54" t="s">
        <v>839</v>
      </c>
    </row>
    <row r="200" spans="1:18" ht="15" x14ac:dyDescent="0.2">
      <c r="A200" s="178"/>
      <c r="B200" s="840"/>
      <c r="C200" s="157" t="s">
        <v>327</v>
      </c>
      <c r="D200" s="55"/>
      <c r="E200" s="231">
        <v>1479820</v>
      </c>
      <c r="F200" s="851"/>
      <c r="G200" s="176">
        <v>44134</v>
      </c>
      <c r="H200" s="844"/>
      <c r="I200" s="74">
        <f>105.29/78.05</f>
        <v>1.3490070467648945</v>
      </c>
      <c r="J200" s="76" t="s">
        <v>875</v>
      </c>
      <c r="K200" s="212">
        <f>+E200/I200</f>
        <v>1096969.8071991641</v>
      </c>
      <c r="L200" s="856"/>
      <c r="M200" s="54"/>
    </row>
    <row r="201" spans="1:18" s="180" customFormat="1" ht="25.5" x14ac:dyDescent="0.25">
      <c r="A201" s="180" t="s">
        <v>328</v>
      </c>
      <c r="B201" s="356" t="s">
        <v>209</v>
      </c>
      <c r="C201" s="356"/>
      <c r="D201" s="356"/>
      <c r="E201" s="356"/>
      <c r="F201" s="356"/>
      <c r="G201" s="185"/>
      <c r="H201" s="356"/>
      <c r="I201" s="356"/>
      <c r="J201" s="356"/>
      <c r="K201" s="356"/>
      <c r="L201" s="356"/>
      <c r="M201" s="182"/>
      <c r="O201" s="181"/>
      <c r="P201" s="181"/>
      <c r="Q201" s="181"/>
      <c r="R201" s="181"/>
    </row>
    <row r="202" spans="1:18" s="180" customFormat="1" ht="15" x14ac:dyDescent="0.25">
      <c r="A202" s="184" t="s">
        <v>534</v>
      </c>
      <c r="B202" s="141" t="s">
        <v>130</v>
      </c>
      <c r="C202" s="142" t="s">
        <v>131</v>
      </c>
      <c r="D202" s="142" t="s">
        <v>132</v>
      </c>
      <c r="E202" s="845" t="s">
        <v>133</v>
      </c>
      <c r="F202" s="846"/>
      <c r="G202" s="845" t="s">
        <v>134</v>
      </c>
      <c r="H202" s="847"/>
      <c r="I202" s="847"/>
      <c r="J202" s="847"/>
      <c r="K202" s="846"/>
      <c r="L202" s="143" t="s">
        <v>97</v>
      </c>
      <c r="M202" s="143" t="s">
        <v>835</v>
      </c>
      <c r="O202" s="181"/>
      <c r="P202" s="181"/>
      <c r="Q202" s="181"/>
      <c r="R202" s="181"/>
    </row>
    <row r="203" spans="1:18" s="180" customFormat="1" ht="45" x14ac:dyDescent="0.25">
      <c r="A203" s="184" t="s">
        <v>534</v>
      </c>
      <c r="B203" s="141"/>
      <c r="C203" s="142"/>
      <c r="D203" s="142"/>
      <c r="E203" s="144" t="s">
        <v>135</v>
      </c>
      <c r="F203" s="144" t="s">
        <v>136</v>
      </c>
      <c r="G203" s="183" t="s">
        <v>618</v>
      </c>
      <c r="H203" s="144" t="s">
        <v>137</v>
      </c>
      <c r="I203" s="144" t="s">
        <v>138</v>
      </c>
      <c r="J203" s="144" t="s">
        <v>139</v>
      </c>
      <c r="K203" s="144" t="s">
        <v>140</v>
      </c>
      <c r="L203" s="143"/>
      <c r="M203" s="182"/>
      <c r="O203" s="181"/>
      <c r="P203" s="181"/>
      <c r="Q203" s="181"/>
      <c r="R203" s="181"/>
    </row>
    <row r="204" spans="1:18" ht="57.75" x14ac:dyDescent="0.25">
      <c r="A204" s="178" t="s">
        <v>534</v>
      </c>
      <c r="B204" s="353" t="s">
        <v>873</v>
      </c>
      <c r="C204" s="157" t="s">
        <v>328</v>
      </c>
      <c r="D204" s="55" t="s">
        <v>143</v>
      </c>
      <c r="E204" s="118">
        <v>310301163.36000001</v>
      </c>
      <c r="F204" s="4" t="s">
        <v>657</v>
      </c>
      <c r="G204" s="206">
        <v>42278</v>
      </c>
      <c r="H204" s="164">
        <v>252000000</v>
      </c>
      <c r="I204" s="39">
        <f>123.78/111.82</f>
        <v>1.1069576104453587</v>
      </c>
      <c r="J204" s="75" t="s">
        <v>152</v>
      </c>
      <c r="K204" s="212">
        <f>+E204/I204</f>
        <v>280318921.367872</v>
      </c>
      <c r="L204" s="173" t="s">
        <v>178</v>
      </c>
      <c r="M204" s="54"/>
      <c r="N204" s="1" t="s">
        <v>1007</v>
      </c>
    </row>
    <row r="205" spans="1:18" s="26" customFormat="1" ht="52.5" customHeight="1" x14ac:dyDescent="0.2">
      <c r="A205" s="230" t="s">
        <v>534</v>
      </c>
      <c r="B205" s="839" t="s">
        <v>872</v>
      </c>
      <c r="C205" s="157" t="s">
        <v>328</v>
      </c>
      <c r="D205" s="55" t="s">
        <v>143</v>
      </c>
      <c r="E205" s="140">
        <v>67589211</v>
      </c>
      <c r="F205" s="850" t="s">
        <v>210</v>
      </c>
      <c r="G205" s="179">
        <v>42374</v>
      </c>
      <c r="H205" s="843">
        <v>60000000</v>
      </c>
      <c r="I205" s="117">
        <f>126.15/111.82</f>
        <v>1.1281523877660526</v>
      </c>
      <c r="J205" s="229" t="s">
        <v>155</v>
      </c>
      <c r="K205" s="50">
        <f>+E205/I205</f>
        <v>59911419.532461353</v>
      </c>
      <c r="L205" s="173" t="s">
        <v>178</v>
      </c>
      <c r="M205" s="228"/>
      <c r="N205" s="1" t="s">
        <v>1007</v>
      </c>
      <c r="O205" s="227"/>
      <c r="P205" s="227"/>
      <c r="Q205" s="227"/>
      <c r="R205" s="227"/>
    </row>
    <row r="206" spans="1:18" s="26" customFormat="1" ht="44.25" customHeight="1" x14ac:dyDescent="0.2">
      <c r="A206" s="230" t="s">
        <v>534</v>
      </c>
      <c r="B206" s="840"/>
      <c r="C206" s="157" t="s">
        <v>328</v>
      </c>
      <c r="D206" s="55" t="s">
        <v>143</v>
      </c>
      <c r="E206" s="140">
        <v>1896513</v>
      </c>
      <c r="F206" s="851"/>
      <c r="G206" s="179">
        <v>42398</v>
      </c>
      <c r="H206" s="844"/>
      <c r="I206" s="117">
        <f>126.15/111.82</f>
        <v>1.1281523877660526</v>
      </c>
      <c r="J206" s="229" t="s">
        <v>155</v>
      </c>
      <c r="K206" s="50">
        <f>+E206/I206</f>
        <v>1681078.7448275862</v>
      </c>
      <c r="L206" s="173" t="s">
        <v>178</v>
      </c>
      <c r="M206" s="228"/>
      <c r="N206" s="1" t="s">
        <v>1007</v>
      </c>
      <c r="O206" s="227"/>
      <c r="P206" s="227"/>
      <c r="Q206" s="227"/>
      <c r="R206" s="227"/>
    </row>
    <row r="207" spans="1:18" ht="15" x14ac:dyDescent="0.25">
      <c r="A207" s="178" t="s">
        <v>534</v>
      </c>
      <c r="B207" s="353" t="s">
        <v>871</v>
      </c>
      <c r="C207" s="157" t="s">
        <v>328</v>
      </c>
      <c r="D207" s="55" t="s">
        <v>143</v>
      </c>
      <c r="E207" s="118">
        <v>71162374</v>
      </c>
      <c r="F207" s="4"/>
      <c r="G207" s="206">
        <v>42556</v>
      </c>
      <c r="H207" s="164">
        <v>60000000</v>
      </c>
      <c r="I207" s="74">
        <f>132.58/111.82</f>
        <v>1.1856555177964587</v>
      </c>
      <c r="J207" s="76" t="s">
        <v>161</v>
      </c>
      <c r="K207" s="212">
        <f>+E207/I207</f>
        <v>60019434.761502482</v>
      </c>
      <c r="L207" s="173" t="s">
        <v>178</v>
      </c>
      <c r="M207" s="54"/>
      <c r="N207" s="1" t="s">
        <v>1007</v>
      </c>
    </row>
    <row r="208" spans="1:18" ht="15" x14ac:dyDescent="0.25">
      <c r="A208" s="178" t="s">
        <v>534</v>
      </c>
      <c r="B208" s="353" t="s">
        <v>870</v>
      </c>
      <c r="C208" s="157" t="s">
        <v>328</v>
      </c>
      <c r="D208" s="55" t="s">
        <v>143</v>
      </c>
      <c r="E208" s="118">
        <v>71579324</v>
      </c>
      <c r="F208" s="4" t="s">
        <v>211</v>
      </c>
      <c r="G208" s="206">
        <v>42741</v>
      </c>
      <c r="H208" s="164">
        <v>60000000</v>
      </c>
      <c r="I208" s="74">
        <f>133.4/111.82</f>
        <v>1.1929887318905386</v>
      </c>
      <c r="J208" s="76" t="s">
        <v>166</v>
      </c>
      <c r="K208" s="212">
        <f>+E208/I208</f>
        <v>60000000.072563708</v>
      </c>
      <c r="L208" s="173" t="s">
        <v>178</v>
      </c>
      <c r="M208" s="54"/>
      <c r="N208" s="1" t="s">
        <v>1007</v>
      </c>
    </row>
    <row r="209" spans="1:18" ht="15" x14ac:dyDescent="0.25">
      <c r="A209" s="178" t="s">
        <v>534</v>
      </c>
      <c r="B209" s="353" t="s">
        <v>869</v>
      </c>
      <c r="C209" s="157" t="s">
        <v>328</v>
      </c>
      <c r="D209" s="55" t="s">
        <v>143</v>
      </c>
      <c r="E209" s="118">
        <v>300633160</v>
      </c>
      <c r="F209" s="4" t="s">
        <v>212</v>
      </c>
      <c r="G209" s="206">
        <v>42741</v>
      </c>
      <c r="H209" s="164">
        <v>252000000</v>
      </c>
      <c r="I209" s="74">
        <f>133.4/111.82</f>
        <v>1.1929887318905386</v>
      </c>
      <c r="J209" s="76" t="s">
        <v>166</v>
      </c>
      <c r="K209" s="212">
        <f>+E209/I209</f>
        <v>251999999.63418287</v>
      </c>
      <c r="L209" s="173" t="s">
        <v>178</v>
      </c>
      <c r="M209" s="54"/>
      <c r="N209" s="1" t="s">
        <v>1007</v>
      </c>
    </row>
    <row r="210" spans="1:18" ht="15" x14ac:dyDescent="0.25">
      <c r="A210" s="178" t="s">
        <v>534</v>
      </c>
      <c r="B210" s="353" t="s">
        <v>868</v>
      </c>
      <c r="C210" s="157" t="s">
        <v>328</v>
      </c>
      <c r="D210" s="55" t="s">
        <v>143</v>
      </c>
      <c r="E210" s="118">
        <v>73891969</v>
      </c>
      <c r="F210" s="4" t="s">
        <v>213</v>
      </c>
      <c r="G210" s="206">
        <v>42913</v>
      </c>
      <c r="H210" s="164">
        <v>60000000</v>
      </c>
      <c r="I210" s="74">
        <f>137.71/111.82</f>
        <v>1.2315328206045431</v>
      </c>
      <c r="J210" s="76" t="s">
        <v>214</v>
      </c>
      <c r="K210" s="212">
        <f>+E210/I210</f>
        <v>59999999.808147557</v>
      </c>
      <c r="L210" s="173" t="s">
        <v>178</v>
      </c>
      <c r="M210" s="54"/>
      <c r="N210" s="1" t="s">
        <v>1007</v>
      </c>
    </row>
    <row r="211" spans="1:18" ht="15" x14ac:dyDescent="0.25">
      <c r="A211" s="178" t="s">
        <v>534</v>
      </c>
      <c r="B211" s="353" t="s">
        <v>867</v>
      </c>
      <c r="C211" s="157" t="s">
        <v>328</v>
      </c>
      <c r="D211" s="55" t="s">
        <v>143</v>
      </c>
      <c r="E211" s="118">
        <v>74503666</v>
      </c>
      <c r="F211" s="4" t="s">
        <v>215</v>
      </c>
      <c r="G211" s="206">
        <v>43116</v>
      </c>
      <c r="H211" s="164">
        <v>60000000</v>
      </c>
      <c r="I211" s="74">
        <f>138.85/111.82</f>
        <v>1.2417277767841173</v>
      </c>
      <c r="J211" s="76" t="s">
        <v>216</v>
      </c>
      <c r="K211" s="212">
        <f>+E211/I211</f>
        <v>59999999.511127122</v>
      </c>
      <c r="L211" s="173" t="s">
        <v>658</v>
      </c>
      <c r="M211" s="54"/>
    </row>
    <row r="212" spans="1:18" ht="15" x14ac:dyDescent="0.25">
      <c r="A212" s="178" t="s">
        <v>534</v>
      </c>
      <c r="B212" s="353" t="s">
        <v>866</v>
      </c>
      <c r="C212" s="157" t="s">
        <v>328</v>
      </c>
      <c r="D212" s="55" t="s">
        <v>143</v>
      </c>
      <c r="E212" s="118">
        <f>387419066-74503667</f>
        <v>312915399</v>
      </c>
      <c r="F212" s="4" t="s">
        <v>217</v>
      </c>
      <c r="G212" s="206">
        <v>43116</v>
      </c>
      <c r="H212" s="164">
        <v>252000000</v>
      </c>
      <c r="I212" s="74">
        <f>138.85/111.82</f>
        <v>1.2417277767841173</v>
      </c>
      <c r="J212" s="76" t="s">
        <v>216</v>
      </c>
      <c r="K212" s="212">
        <f>+E212/I212</f>
        <v>251999999.39632699</v>
      </c>
      <c r="L212" s="173" t="s">
        <v>218</v>
      </c>
      <c r="M212" s="54" t="s">
        <v>1000</v>
      </c>
      <c r="N212" s="170" t="s">
        <v>1006</v>
      </c>
    </row>
    <row r="213" spans="1:18" ht="15" x14ac:dyDescent="0.25">
      <c r="A213" s="178" t="s">
        <v>534</v>
      </c>
      <c r="B213" s="353" t="s">
        <v>865</v>
      </c>
      <c r="C213" s="157" t="s">
        <v>328</v>
      </c>
      <c r="D213" s="55" t="s">
        <v>143</v>
      </c>
      <c r="E213" s="226">
        <v>76344124.489999995</v>
      </c>
      <c r="F213" s="4" t="s">
        <v>298</v>
      </c>
      <c r="G213" s="206">
        <v>43305</v>
      </c>
      <c r="H213" s="164">
        <v>60000000</v>
      </c>
      <c r="I213" s="74">
        <f>142.28/111.82</f>
        <v>1.272402074763012</v>
      </c>
      <c r="J213" s="76" t="s">
        <v>299</v>
      </c>
      <c r="K213" s="212">
        <f>+E213/I213</f>
        <v>60000000.003315993</v>
      </c>
      <c r="L213" s="173" t="s">
        <v>658</v>
      </c>
      <c r="M213" s="54" t="s">
        <v>974</v>
      </c>
      <c r="N213" s="170" t="s">
        <v>1005</v>
      </c>
    </row>
    <row r="214" spans="1:18" ht="15" x14ac:dyDescent="0.25">
      <c r="A214" s="178"/>
      <c r="B214" s="353" t="s">
        <v>864</v>
      </c>
      <c r="C214" s="157" t="s">
        <v>328</v>
      </c>
      <c r="D214" s="55" t="s">
        <v>143</v>
      </c>
      <c r="E214" s="226">
        <v>76644607.900017902</v>
      </c>
      <c r="F214" s="4" t="s">
        <v>659</v>
      </c>
      <c r="G214" s="206">
        <v>43445</v>
      </c>
      <c r="H214" s="164">
        <f>60000000</f>
        <v>60000000</v>
      </c>
      <c r="I214" s="74">
        <f>142.84/111.82</f>
        <v>1.2774101234126276</v>
      </c>
      <c r="J214" s="76" t="s">
        <v>329</v>
      </c>
      <c r="K214" s="212">
        <f>+E214/I214</f>
        <v>60000000.387706533</v>
      </c>
      <c r="L214" s="173" t="s">
        <v>178</v>
      </c>
      <c r="M214" s="857" t="s">
        <v>1004</v>
      </c>
    </row>
    <row r="215" spans="1:18" ht="15" x14ac:dyDescent="0.25">
      <c r="A215" s="178" t="s">
        <v>534</v>
      </c>
      <c r="B215" s="353" t="s">
        <v>863</v>
      </c>
      <c r="C215" s="157" t="s">
        <v>328</v>
      </c>
      <c r="D215" s="55" t="s">
        <v>143</v>
      </c>
      <c r="E215" s="226">
        <v>321907351.09998214</v>
      </c>
      <c r="F215" s="4" t="s">
        <v>659</v>
      </c>
      <c r="G215" s="206">
        <v>43445</v>
      </c>
      <c r="H215" s="164">
        <v>252000000</v>
      </c>
      <c r="I215" s="74">
        <f>142.84/111.82</f>
        <v>1.2774101234126276</v>
      </c>
      <c r="J215" s="76" t="s">
        <v>329</v>
      </c>
      <c r="K215" s="212">
        <f>+E215/I215</f>
        <v>252000000</v>
      </c>
      <c r="L215" s="173" t="s">
        <v>178</v>
      </c>
      <c r="M215" s="858"/>
    </row>
    <row r="216" spans="1:18" ht="15" x14ac:dyDescent="0.25">
      <c r="A216" s="178" t="s">
        <v>534</v>
      </c>
      <c r="B216" s="353" t="s">
        <v>862</v>
      </c>
      <c r="C216" s="157" t="s">
        <v>328</v>
      </c>
      <c r="D216" s="55" t="s">
        <v>143</v>
      </c>
      <c r="E216" s="226">
        <v>79133889</v>
      </c>
      <c r="F216" s="4" t="s">
        <v>660</v>
      </c>
      <c r="G216" s="206">
        <v>43686</v>
      </c>
      <c r="H216" s="164">
        <v>60000000</v>
      </c>
      <c r="I216" s="74">
        <f>102.71/78.05</f>
        <v>1.3159513132607303</v>
      </c>
      <c r="J216" s="76" t="s">
        <v>419</v>
      </c>
      <c r="K216" s="212">
        <f>+E216/I216</f>
        <v>60134359.2293837</v>
      </c>
      <c r="L216" s="173" t="s">
        <v>658</v>
      </c>
      <c r="M216" s="54" t="s">
        <v>1003</v>
      </c>
    </row>
    <row r="217" spans="1:18" ht="15" x14ac:dyDescent="0.25">
      <c r="A217" s="178" t="s">
        <v>534</v>
      </c>
      <c r="B217" s="353" t="s">
        <v>861</v>
      </c>
      <c r="C217" s="157" t="s">
        <v>328</v>
      </c>
      <c r="D217" s="55" t="s">
        <v>143</v>
      </c>
      <c r="E217" s="226">
        <v>333395516</v>
      </c>
      <c r="F217" s="4" t="s">
        <v>468</v>
      </c>
      <c r="G217" s="206">
        <v>43748</v>
      </c>
      <c r="H217" s="164">
        <v>252000000</v>
      </c>
      <c r="I217" s="74">
        <f>103.26/78.05</f>
        <v>1.322998078155029</v>
      </c>
      <c r="J217" s="76" t="s">
        <v>461</v>
      </c>
      <c r="K217" s="212">
        <f>+E217/I217</f>
        <v>252000000.23048612</v>
      </c>
      <c r="L217" s="173" t="s">
        <v>661</v>
      </c>
      <c r="M217" s="54" t="s">
        <v>1002</v>
      </c>
    </row>
    <row r="218" spans="1:18" ht="15" x14ac:dyDescent="0.25">
      <c r="A218" s="178" t="s">
        <v>534</v>
      </c>
      <c r="B218" s="353" t="s">
        <v>860</v>
      </c>
      <c r="C218" s="157" t="s">
        <v>328</v>
      </c>
      <c r="D218" s="55" t="s">
        <v>143</v>
      </c>
      <c r="E218" s="226">
        <v>79795004</v>
      </c>
      <c r="F218" s="4" t="s">
        <v>662</v>
      </c>
      <c r="G218" s="206">
        <v>43844</v>
      </c>
      <c r="H218" s="164">
        <v>60000000</v>
      </c>
      <c r="I218" s="74">
        <f>103.8/78.05</f>
        <v>1.3299167200512492</v>
      </c>
      <c r="J218" s="76" t="s">
        <v>472</v>
      </c>
      <c r="K218" s="212">
        <f>+E218/I218</f>
        <v>60000000.599229291</v>
      </c>
      <c r="L218" s="173" t="s">
        <v>658</v>
      </c>
      <c r="M218" s="54" t="s">
        <v>990</v>
      </c>
    </row>
    <row r="219" spans="1:18" s="2" customFormat="1" ht="15" x14ac:dyDescent="0.25">
      <c r="A219" s="178" t="s">
        <v>534</v>
      </c>
      <c r="B219" s="353" t="s">
        <v>859</v>
      </c>
      <c r="C219" s="224" t="s">
        <v>328</v>
      </c>
      <c r="D219" s="55" t="s">
        <v>143</v>
      </c>
      <c r="E219" s="221">
        <v>80694426.650000006</v>
      </c>
      <c r="F219" s="225" t="s">
        <v>663</v>
      </c>
      <c r="G219" s="223">
        <v>44026</v>
      </c>
      <c r="H219" s="220">
        <v>60000000</v>
      </c>
      <c r="I219" s="222">
        <f>104.97/78.05</f>
        <v>1.3449071108263935</v>
      </c>
      <c r="J219" s="76" t="s">
        <v>650</v>
      </c>
      <c r="K219" s="212">
        <f>+E219/I219</f>
        <v>60000000.000309609</v>
      </c>
      <c r="L219" s="173" t="s">
        <v>178</v>
      </c>
      <c r="M219" s="54" t="s">
        <v>1001</v>
      </c>
      <c r="O219" s="22"/>
      <c r="P219" s="22"/>
      <c r="Q219" s="22"/>
      <c r="R219" s="22"/>
    </row>
    <row r="220" spans="1:18" ht="15" x14ac:dyDescent="0.25">
      <c r="A220" s="178" t="s">
        <v>534</v>
      </c>
      <c r="B220" s="839" t="s">
        <v>858</v>
      </c>
      <c r="C220" s="224" t="s">
        <v>328</v>
      </c>
      <c r="D220" s="55" t="s">
        <v>143</v>
      </c>
      <c r="E220" s="221">
        <v>338884304.93000001</v>
      </c>
      <c r="F220" s="4" t="s">
        <v>857</v>
      </c>
      <c r="G220" s="223">
        <v>44118</v>
      </c>
      <c r="H220" s="848">
        <v>252000000</v>
      </c>
      <c r="I220" s="222">
        <f>105.29/78.05</f>
        <v>1.3490070467648945</v>
      </c>
      <c r="J220" s="76" t="s">
        <v>856</v>
      </c>
      <c r="K220" s="212">
        <f>+E220/I220</f>
        <v>251210181.4017143</v>
      </c>
      <c r="L220" s="173" t="s">
        <v>855</v>
      </c>
      <c r="M220" s="54" t="s">
        <v>839</v>
      </c>
    </row>
    <row r="221" spans="1:18" ht="15" x14ac:dyDescent="0.25">
      <c r="A221" s="178" t="s">
        <v>534</v>
      </c>
      <c r="B221" s="840"/>
      <c r="C221" s="224" t="s">
        <v>328</v>
      </c>
      <c r="D221" s="55" t="s">
        <v>143</v>
      </c>
      <c r="E221" s="221">
        <v>1065471</v>
      </c>
      <c r="F221" s="4" t="s">
        <v>897</v>
      </c>
      <c r="G221" s="223">
        <v>44134</v>
      </c>
      <c r="H221" s="849"/>
      <c r="I221" s="222">
        <f>105.29/78.05</f>
        <v>1.3490070467648945</v>
      </c>
      <c r="J221" s="76" t="s">
        <v>856</v>
      </c>
      <c r="K221" s="212">
        <f>+E221/I221</f>
        <v>789818.70595498139</v>
      </c>
      <c r="L221" s="173" t="s">
        <v>178</v>
      </c>
      <c r="M221" s="54" t="s">
        <v>894</v>
      </c>
    </row>
    <row r="222" spans="1:18" s="180" customFormat="1" ht="45" x14ac:dyDescent="0.25">
      <c r="A222" s="180" t="s">
        <v>477</v>
      </c>
      <c r="B222" s="356" t="s">
        <v>219</v>
      </c>
      <c r="C222" s="356"/>
      <c r="D222" s="356"/>
      <c r="E222" s="356"/>
      <c r="F222" s="356"/>
      <c r="G222" s="185"/>
      <c r="H222" s="356"/>
      <c r="I222" s="356"/>
      <c r="J222" s="356"/>
      <c r="K222" s="356"/>
      <c r="L222" s="356"/>
      <c r="M222" s="182"/>
      <c r="O222" s="181"/>
      <c r="P222" s="181"/>
      <c r="Q222" s="181"/>
      <c r="R222" s="181"/>
    </row>
    <row r="223" spans="1:18" s="180" customFormat="1" ht="15" x14ac:dyDescent="0.25">
      <c r="A223" s="184" t="s">
        <v>534</v>
      </c>
      <c r="B223" s="141" t="s">
        <v>130</v>
      </c>
      <c r="C223" s="142" t="s">
        <v>131</v>
      </c>
      <c r="D223" s="142" t="s">
        <v>132</v>
      </c>
      <c r="E223" s="845" t="s">
        <v>133</v>
      </c>
      <c r="F223" s="846"/>
      <c r="G223" s="845" t="s">
        <v>134</v>
      </c>
      <c r="H223" s="847"/>
      <c r="I223" s="847"/>
      <c r="J223" s="847"/>
      <c r="K223" s="846"/>
      <c r="L223" s="143" t="s">
        <v>97</v>
      </c>
      <c r="M223" s="143" t="s">
        <v>835</v>
      </c>
      <c r="O223" s="181"/>
      <c r="P223" s="181"/>
      <c r="Q223" s="181"/>
      <c r="R223" s="181"/>
    </row>
    <row r="224" spans="1:18" s="180" customFormat="1" ht="45" x14ac:dyDescent="0.25">
      <c r="A224" s="184" t="s">
        <v>534</v>
      </c>
      <c r="B224" s="141"/>
      <c r="C224" s="142"/>
      <c r="D224" s="142"/>
      <c r="E224" s="144" t="s">
        <v>135</v>
      </c>
      <c r="F224" s="144" t="s">
        <v>136</v>
      </c>
      <c r="G224" s="183" t="s">
        <v>618</v>
      </c>
      <c r="H224" s="144" t="s">
        <v>137</v>
      </c>
      <c r="I224" s="144" t="s">
        <v>138</v>
      </c>
      <c r="J224" s="144" t="s">
        <v>139</v>
      </c>
      <c r="K224" s="144" t="s">
        <v>140</v>
      </c>
      <c r="L224" s="143"/>
      <c r="M224" s="182"/>
      <c r="O224" s="142" t="s">
        <v>854</v>
      </c>
      <c r="P224" s="142" t="str">
        <f>+H224</f>
        <v>Aporte establecido contractual</v>
      </c>
      <c r="Q224" s="142" t="str">
        <f>+E224</f>
        <v>Aporte consignado
pesos corrientes</v>
      </c>
      <c r="R224" s="142" t="str">
        <f>+K224</f>
        <v>Aportes efectuados en pesos del mes de referencia</v>
      </c>
    </row>
    <row r="225" spans="1:18" ht="15" x14ac:dyDescent="0.25">
      <c r="A225" s="178" t="s">
        <v>534</v>
      </c>
      <c r="B225" s="353" t="s">
        <v>141</v>
      </c>
      <c r="C225" s="157" t="s">
        <v>51</v>
      </c>
      <c r="D225" s="55" t="s">
        <v>143</v>
      </c>
      <c r="E225" s="118">
        <v>1137653386</v>
      </c>
      <c r="F225" s="4" t="s">
        <v>220</v>
      </c>
      <c r="G225" s="206">
        <v>42913</v>
      </c>
      <c r="H225" s="164">
        <v>923770253.59000003</v>
      </c>
      <c r="I225" s="39">
        <f>137.71/111.82</f>
        <v>1.2315328206045431</v>
      </c>
      <c r="J225" s="75" t="s">
        <v>185</v>
      </c>
      <c r="K225" s="212">
        <f>+E225/I225</f>
        <v>923770253.59465539</v>
      </c>
      <c r="L225" s="173" t="s">
        <v>178</v>
      </c>
      <c r="N225" s="217">
        <f>+H225-K225+M224</f>
        <v>-4.6553611755371094E-3</v>
      </c>
      <c r="P225" s="219"/>
      <c r="Q225" s="219"/>
      <c r="R225" s="219"/>
    </row>
    <row r="226" spans="1:18" ht="15" x14ac:dyDescent="0.25">
      <c r="A226" s="178" t="s">
        <v>534</v>
      </c>
      <c r="B226" s="353" t="s">
        <v>145</v>
      </c>
      <c r="C226" s="158" t="s">
        <v>51</v>
      </c>
      <c r="D226" s="55" t="s">
        <v>143</v>
      </c>
      <c r="E226" s="118">
        <v>1138975183</v>
      </c>
      <c r="F226" s="4" t="s">
        <v>221</v>
      </c>
      <c r="G226" s="206">
        <v>42942</v>
      </c>
      <c r="H226" s="164">
        <v>923770253.59000003</v>
      </c>
      <c r="I226" s="39">
        <f>137.87/111.82</f>
        <v>1.2329636916472904</v>
      </c>
      <c r="J226" s="75" t="s">
        <v>187</v>
      </c>
      <c r="K226" s="212">
        <f>+E226/I226</f>
        <v>923770254.31972146</v>
      </c>
      <c r="L226" s="173" t="s">
        <v>178</v>
      </c>
      <c r="N226" s="217">
        <f>+H226-K226+N225</f>
        <v>-0.73437678813934326</v>
      </c>
      <c r="P226" s="218">
        <f>SUM(H225:H281)</f>
        <v>105573306536.93999</v>
      </c>
      <c r="Q226" s="218">
        <f>SUM(E225:E281)</f>
        <v>136391679922.97003</v>
      </c>
      <c r="R226" s="218">
        <f>SUM(K225:K281)</f>
        <v>105600349069.60957</v>
      </c>
    </row>
    <row r="227" spans="1:18" ht="15" x14ac:dyDescent="0.25">
      <c r="A227" s="178" t="s">
        <v>534</v>
      </c>
      <c r="B227" s="353" t="s">
        <v>146</v>
      </c>
      <c r="C227" s="158" t="s">
        <v>51</v>
      </c>
      <c r="D227" s="55" t="s">
        <v>143</v>
      </c>
      <c r="E227" s="118">
        <v>1139966530</v>
      </c>
      <c r="F227" s="4" t="s">
        <v>222</v>
      </c>
      <c r="G227" s="206">
        <v>42984</v>
      </c>
      <c r="H227" s="164">
        <v>923770253.59000003</v>
      </c>
      <c r="I227" s="39">
        <f>137.99/111.82</f>
        <v>1.2340368449293508</v>
      </c>
      <c r="J227" s="75" t="s">
        <v>223</v>
      </c>
      <c r="K227" s="212">
        <f>+E227/I227</f>
        <v>923770254.25465608</v>
      </c>
      <c r="L227" s="173" t="s">
        <v>178</v>
      </c>
      <c r="N227" s="217">
        <f>+H227-K227+N226</f>
        <v>-1.3990328311920166</v>
      </c>
    </row>
    <row r="228" spans="1:18" ht="15" x14ac:dyDescent="0.25">
      <c r="A228" s="178" t="s">
        <v>534</v>
      </c>
      <c r="B228" s="353" t="s">
        <v>147</v>
      </c>
      <c r="C228" s="158" t="s">
        <v>51</v>
      </c>
      <c r="D228" s="55" t="s">
        <v>143</v>
      </c>
      <c r="E228" s="118">
        <v>1140462203</v>
      </c>
      <c r="F228" s="4" t="s">
        <v>224</v>
      </c>
      <c r="G228" s="206">
        <v>43017</v>
      </c>
      <c r="H228" s="164">
        <v>923770253.59000003</v>
      </c>
      <c r="I228" s="39">
        <f>138.05/111.82</f>
        <v>1.2345734215703812</v>
      </c>
      <c r="J228" s="75" t="s">
        <v>225</v>
      </c>
      <c r="K228" s="212">
        <f>+E228/I228</f>
        <v>923770253.81716752</v>
      </c>
      <c r="L228" s="173" t="s">
        <v>178</v>
      </c>
      <c r="N228" s="217">
        <f>+H228-K228+N227</f>
        <v>-1.6262003183364868</v>
      </c>
    </row>
    <row r="229" spans="1:18" ht="15" x14ac:dyDescent="0.25">
      <c r="A229" s="178" t="s">
        <v>534</v>
      </c>
      <c r="B229" s="353" t="s">
        <v>148</v>
      </c>
      <c r="C229" s="158" t="s">
        <v>51</v>
      </c>
      <c r="D229" s="55" t="s">
        <v>143</v>
      </c>
      <c r="E229" s="118">
        <v>1140627428</v>
      </c>
      <c r="F229" s="4" t="s">
        <v>226</v>
      </c>
      <c r="G229" s="206">
        <v>43053</v>
      </c>
      <c r="H229" s="164">
        <v>923770253.59000003</v>
      </c>
      <c r="I229" s="39">
        <f>138.07/111.82</f>
        <v>1.2347522804507245</v>
      </c>
      <c r="J229" s="75" t="s">
        <v>227</v>
      </c>
      <c r="K229" s="212">
        <f>+E229/I229</f>
        <v>923770254.21134198</v>
      </c>
      <c r="L229" s="173" t="s">
        <v>178</v>
      </c>
      <c r="N229" s="217">
        <f>+H229-K229+N228</f>
        <v>-2.2475422620773315</v>
      </c>
      <c r="O229" s="859"/>
      <c r="P229" s="859"/>
      <c r="Q229" s="859"/>
    </row>
    <row r="230" spans="1:18" ht="15" x14ac:dyDescent="0.25">
      <c r="A230" s="178" t="s">
        <v>534</v>
      </c>
      <c r="B230" s="353" t="s">
        <v>149</v>
      </c>
      <c r="C230" s="158" t="s">
        <v>51</v>
      </c>
      <c r="D230" s="55" t="s">
        <v>143</v>
      </c>
      <c r="E230" s="118">
        <v>1142692734</v>
      </c>
      <c r="F230" s="4" t="s">
        <v>228</v>
      </c>
      <c r="G230" s="206">
        <v>43023</v>
      </c>
      <c r="H230" s="164">
        <v>923770253.59000003</v>
      </c>
      <c r="I230" s="39">
        <f>138.32/111.82</f>
        <v>1.2369880164550171</v>
      </c>
      <c r="J230" s="75" t="s">
        <v>229</v>
      </c>
      <c r="K230" s="212">
        <f>+E230/I230</f>
        <v>923770253.87420464</v>
      </c>
      <c r="L230" s="173" t="s">
        <v>178</v>
      </c>
      <c r="N230" s="217">
        <f>+H230-K230+N229</f>
        <v>-2.5317468643188477</v>
      </c>
    </row>
    <row r="231" spans="1:18" ht="15" x14ac:dyDescent="0.25">
      <c r="A231" s="178" t="s">
        <v>534</v>
      </c>
      <c r="B231" s="353" t="s">
        <v>150</v>
      </c>
      <c r="C231" s="158" t="s">
        <v>51</v>
      </c>
      <c r="D231" s="55" t="s">
        <v>143</v>
      </c>
      <c r="E231" s="118">
        <v>1147071184</v>
      </c>
      <c r="F231" s="4" t="s">
        <v>230</v>
      </c>
      <c r="G231" s="206">
        <v>43116</v>
      </c>
      <c r="H231" s="164">
        <v>923770253.59000003</v>
      </c>
      <c r="I231" s="39">
        <f>138.85/111.82</f>
        <v>1.2417277767841173</v>
      </c>
      <c r="J231" s="75" t="s">
        <v>231</v>
      </c>
      <c r="K231" s="212">
        <f>+E231/I231</f>
        <v>923770254.19431043</v>
      </c>
      <c r="L231" s="173" t="s">
        <v>178</v>
      </c>
      <c r="M231" s="1" t="s">
        <v>1000</v>
      </c>
      <c r="N231" s="217">
        <f>+H231-K231+N230</f>
        <v>-3.1360572576522827</v>
      </c>
    </row>
    <row r="232" spans="1:18" ht="15" x14ac:dyDescent="0.25">
      <c r="A232" s="178" t="s">
        <v>534</v>
      </c>
      <c r="B232" s="353" t="s">
        <v>151</v>
      </c>
      <c r="C232" s="158" t="s">
        <v>51</v>
      </c>
      <c r="D232" s="55" t="s">
        <v>143</v>
      </c>
      <c r="E232" s="118">
        <v>1154258450</v>
      </c>
      <c r="F232" s="4" t="s">
        <v>232</v>
      </c>
      <c r="G232" s="206">
        <v>43150</v>
      </c>
      <c r="H232" s="164">
        <v>923770253.59000003</v>
      </c>
      <c r="I232" s="39">
        <f>139.72/111.82</f>
        <v>1.2495081380790556</v>
      </c>
      <c r="J232" s="75" t="s">
        <v>233</v>
      </c>
      <c r="K232" s="212">
        <f>+E232/I232</f>
        <v>923770253.9292872</v>
      </c>
      <c r="L232" s="173" t="s">
        <v>178</v>
      </c>
      <c r="M232" s="1" t="s">
        <v>980</v>
      </c>
      <c r="N232" s="217">
        <f>+H232-K232+N231</f>
        <v>-3.4753444194793701</v>
      </c>
    </row>
    <row r="233" spans="1:18" ht="15" x14ac:dyDescent="0.25">
      <c r="A233" s="178" t="s">
        <v>534</v>
      </c>
      <c r="B233" s="353" t="s">
        <v>179</v>
      </c>
      <c r="C233" s="158" t="s">
        <v>51</v>
      </c>
      <c r="D233" s="55" t="s">
        <v>143</v>
      </c>
      <c r="E233" s="118">
        <v>1162437063</v>
      </c>
      <c r="F233" s="4" t="s">
        <v>234</v>
      </c>
      <c r="G233" s="206">
        <v>43171</v>
      </c>
      <c r="H233" s="164">
        <v>923770253.59000003</v>
      </c>
      <c r="I233" s="39">
        <f>140.71/111.82</f>
        <v>1.2583616526560546</v>
      </c>
      <c r="J233" s="75" t="s">
        <v>235</v>
      </c>
      <c r="K233" s="212">
        <f>+E233/I233</f>
        <v>923770253.60429239</v>
      </c>
      <c r="L233" s="173" t="s">
        <v>178</v>
      </c>
      <c r="M233" s="1" t="s">
        <v>999</v>
      </c>
      <c r="N233" s="217">
        <f>+H233-K233+N232</f>
        <v>-3.4896367788314819</v>
      </c>
    </row>
    <row r="234" spans="1:18" ht="15" x14ac:dyDescent="0.25">
      <c r="A234" s="178" t="s">
        <v>534</v>
      </c>
      <c r="B234" s="353" t="s">
        <v>180</v>
      </c>
      <c r="C234" s="158" t="s">
        <v>51</v>
      </c>
      <c r="D234" s="55" t="s">
        <v>143</v>
      </c>
      <c r="E234" s="118">
        <v>1165245880</v>
      </c>
      <c r="F234" s="4" t="s">
        <v>236</v>
      </c>
      <c r="G234" s="206">
        <v>43209</v>
      </c>
      <c r="H234" s="164">
        <v>923770253.59000003</v>
      </c>
      <c r="I234" s="77">
        <f>141.05/111.82</f>
        <v>1.2614022536218925</v>
      </c>
      <c r="J234" s="75" t="s">
        <v>237</v>
      </c>
      <c r="K234" s="212">
        <f>+E234/I234</f>
        <v>923770253.82204878</v>
      </c>
      <c r="L234" s="173" t="s">
        <v>178</v>
      </c>
      <c r="M234" s="1" t="s">
        <v>998</v>
      </c>
      <c r="N234" s="217">
        <f>+H234-K234+N233</f>
        <v>-3.721685528755188</v>
      </c>
    </row>
    <row r="235" spans="1:18" ht="15" x14ac:dyDescent="0.25">
      <c r="A235" s="178" t="s">
        <v>534</v>
      </c>
      <c r="B235" s="353" t="s">
        <v>181</v>
      </c>
      <c r="C235" s="158" t="s">
        <v>51</v>
      </c>
      <c r="D235" s="55" t="s">
        <v>143</v>
      </c>
      <c r="E235" s="118">
        <v>1170615677</v>
      </c>
      <c r="F235" s="4" t="s">
        <v>293</v>
      </c>
      <c r="G235" s="206">
        <v>43237</v>
      </c>
      <c r="H235" s="164">
        <v>923770253.59000003</v>
      </c>
      <c r="I235" s="77">
        <f>141.7/111.82</f>
        <v>1.2672151672330532</v>
      </c>
      <c r="J235" s="75" t="s">
        <v>200</v>
      </c>
      <c r="K235" s="212">
        <f>+E235/I235</f>
        <v>923770254.07297099</v>
      </c>
      <c r="L235" s="173" t="s">
        <v>178</v>
      </c>
      <c r="M235" s="1" t="s">
        <v>976</v>
      </c>
      <c r="N235" s="217">
        <f>+H235-K235+N234</f>
        <v>-4.2046564817428589</v>
      </c>
    </row>
    <row r="236" spans="1:18" ht="15" x14ac:dyDescent="0.25">
      <c r="A236" s="178" t="s">
        <v>534</v>
      </c>
      <c r="B236" s="353" t="s">
        <v>182</v>
      </c>
      <c r="C236" s="158" t="s">
        <v>51</v>
      </c>
      <c r="D236" s="55" t="s">
        <v>143</v>
      </c>
      <c r="E236" s="118">
        <v>1173589718</v>
      </c>
      <c r="F236" s="4" t="s">
        <v>294</v>
      </c>
      <c r="G236" s="206">
        <v>43279</v>
      </c>
      <c r="H236" s="164">
        <v>923770253.59000003</v>
      </c>
      <c r="I236" s="77">
        <f>142.06/111.82</f>
        <v>1.2704346270792346</v>
      </c>
      <c r="J236" s="75" t="s">
        <v>295</v>
      </c>
      <c r="K236" s="212">
        <f>+E236/I236</f>
        <v>923770253.88399255</v>
      </c>
      <c r="L236" s="173" t="s">
        <v>178</v>
      </c>
      <c r="M236" s="1" t="s">
        <v>997</v>
      </c>
      <c r="N236" s="217">
        <f>+H236-K236+N235</f>
        <v>-4.498649001121521</v>
      </c>
    </row>
    <row r="237" spans="1:18" ht="15" x14ac:dyDescent="0.25">
      <c r="A237" s="178" t="s">
        <v>534</v>
      </c>
      <c r="B237" s="353" t="s">
        <v>183</v>
      </c>
      <c r="C237" s="158" t="s">
        <v>51</v>
      </c>
      <c r="D237" s="55" t="s">
        <v>143</v>
      </c>
      <c r="E237" s="118">
        <v>1175407188</v>
      </c>
      <c r="F237" s="4" t="s">
        <v>300</v>
      </c>
      <c r="G237" s="206">
        <v>43305</v>
      </c>
      <c r="H237" s="164">
        <v>923770253.59000003</v>
      </c>
      <c r="I237" s="77">
        <f>142.28/111.82</f>
        <v>1.272402074763012</v>
      </c>
      <c r="J237" s="75" t="s">
        <v>301</v>
      </c>
      <c r="K237" s="212">
        <f>+E237/I237</f>
        <v>923770254.16193414</v>
      </c>
      <c r="L237" s="173" t="s">
        <v>178</v>
      </c>
      <c r="M237" s="1" t="s">
        <v>974</v>
      </c>
      <c r="N237" s="217">
        <f>+H237-K237+N236</f>
        <v>-5.0705831050872803</v>
      </c>
    </row>
    <row r="238" spans="1:18" ht="15" x14ac:dyDescent="0.25">
      <c r="A238" s="178" t="s">
        <v>534</v>
      </c>
      <c r="B238" s="353" t="s">
        <v>184</v>
      </c>
      <c r="C238" s="158" t="s">
        <v>51</v>
      </c>
      <c r="D238" s="55" t="s">
        <v>143</v>
      </c>
      <c r="E238" s="118">
        <v>1173920167</v>
      </c>
      <c r="F238" s="4" t="s">
        <v>303</v>
      </c>
      <c r="G238" s="206">
        <v>43333</v>
      </c>
      <c r="H238" s="164">
        <v>923770253.59000003</v>
      </c>
      <c r="I238" s="77">
        <f>142.1/111.82</f>
        <v>1.2707923448399214</v>
      </c>
      <c r="J238" s="75" t="s">
        <v>304</v>
      </c>
      <c r="K238" s="212">
        <f>+E238/I238</f>
        <v>923770253.86305404</v>
      </c>
      <c r="L238" s="173" t="s">
        <v>178</v>
      </c>
      <c r="M238" s="1" t="s">
        <v>996</v>
      </c>
      <c r="N238" s="217">
        <f>+H238-K238+N237</f>
        <v>-5.3436371088027954</v>
      </c>
    </row>
    <row r="239" spans="1:18" ht="28.5" x14ac:dyDescent="0.25">
      <c r="A239" s="178" t="s">
        <v>534</v>
      </c>
      <c r="B239" s="353" t="s">
        <v>186</v>
      </c>
      <c r="C239" s="158" t="s">
        <v>51</v>
      </c>
      <c r="D239" s="55" t="s">
        <v>143</v>
      </c>
      <c r="E239" s="118">
        <v>1177224657</v>
      </c>
      <c r="F239" s="4" t="s">
        <v>314</v>
      </c>
      <c r="G239" s="206">
        <v>43384</v>
      </c>
      <c r="H239" s="164">
        <v>923770253.59000003</v>
      </c>
      <c r="I239" s="77">
        <f>142.5/111.82</f>
        <v>1.2743695224467895</v>
      </c>
      <c r="J239" s="75" t="s">
        <v>317</v>
      </c>
      <c r="K239" s="212">
        <f>+E239/I239</f>
        <v>923770253.65431583</v>
      </c>
      <c r="L239" s="173" t="s">
        <v>664</v>
      </c>
      <c r="M239" s="1" t="s">
        <v>971</v>
      </c>
      <c r="N239" s="217">
        <f>+H239-K239+N238</f>
        <v>-5.4079529047012329</v>
      </c>
    </row>
    <row r="240" spans="1:18" ht="15" x14ac:dyDescent="0.25">
      <c r="A240" s="178" t="s">
        <v>534</v>
      </c>
      <c r="B240" s="353" t="s">
        <v>188</v>
      </c>
      <c r="C240" s="158" t="s">
        <v>51</v>
      </c>
      <c r="D240" s="55" t="s">
        <v>143</v>
      </c>
      <c r="E240" s="118">
        <v>1177224657</v>
      </c>
      <c r="F240" s="4" t="s">
        <v>318</v>
      </c>
      <c r="G240" s="206">
        <v>43384</v>
      </c>
      <c r="H240" s="164">
        <v>923770253.59000003</v>
      </c>
      <c r="I240" s="77">
        <f>142.5/111.82</f>
        <v>1.2743695224467895</v>
      </c>
      <c r="J240" s="75" t="s">
        <v>319</v>
      </c>
      <c r="K240" s="212">
        <f>+E240/I240</f>
        <v>923770253.65431583</v>
      </c>
      <c r="L240" s="173" t="s">
        <v>178</v>
      </c>
      <c r="M240" s="1" t="s">
        <v>971</v>
      </c>
      <c r="N240" s="217">
        <f>+H240-K240+N239</f>
        <v>-5.4722687005996704</v>
      </c>
    </row>
    <row r="241" spans="1:14" ht="15" x14ac:dyDescent="0.25">
      <c r="A241" s="178" t="s">
        <v>534</v>
      </c>
      <c r="B241" s="353" t="s">
        <v>190</v>
      </c>
      <c r="C241" s="158" t="s">
        <v>51</v>
      </c>
      <c r="D241" s="55" t="s">
        <v>143</v>
      </c>
      <c r="E241" s="118">
        <v>1178629066</v>
      </c>
      <c r="F241" s="4" t="s">
        <v>322</v>
      </c>
      <c r="G241" s="206">
        <v>43431</v>
      </c>
      <c r="H241" s="164">
        <v>923770253.59000003</v>
      </c>
      <c r="I241" s="77">
        <f>142.67/111.82</f>
        <v>1.2758898229297084</v>
      </c>
      <c r="J241" s="75" t="s">
        <v>319</v>
      </c>
      <c r="K241" s="212">
        <f>+E241/I241</f>
        <v>923770254.15378153</v>
      </c>
      <c r="L241" s="173" t="s">
        <v>178</v>
      </c>
      <c r="M241" s="1" t="s">
        <v>969</v>
      </c>
      <c r="N241" s="217">
        <f>+H241-K241+N240</f>
        <v>-6.0360502004623413</v>
      </c>
    </row>
    <row r="242" spans="1:14" ht="15" x14ac:dyDescent="0.25">
      <c r="A242" s="178" t="s">
        <v>534</v>
      </c>
      <c r="B242" s="353" t="s">
        <v>192</v>
      </c>
      <c r="C242" s="158" t="s">
        <v>51</v>
      </c>
      <c r="D242" s="55" t="s">
        <v>143</v>
      </c>
      <c r="E242" s="118">
        <v>1180033474</v>
      </c>
      <c r="F242" s="4" t="s">
        <v>330</v>
      </c>
      <c r="G242" s="206">
        <v>43445</v>
      </c>
      <c r="H242" s="164">
        <v>923770253.59000003</v>
      </c>
      <c r="I242" s="77">
        <f>142.84/111.82</f>
        <v>1.2774101234126276</v>
      </c>
      <c r="J242" s="75" t="s">
        <v>329</v>
      </c>
      <c r="K242" s="212">
        <f>+E242/I242</f>
        <v>923770253.86922419</v>
      </c>
      <c r="L242" s="173" t="s">
        <v>178</v>
      </c>
      <c r="M242" s="1" t="s">
        <v>995</v>
      </c>
      <c r="N242" s="217">
        <f>+H242-K242+N241</f>
        <v>-6.3152743577957153</v>
      </c>
    </row>
    <row r="243" spans="1:14" ht="15" x14ac:dyDescent="0.25">
      <c r="A243" s="178" t="s">
        <v>534</v>
      </c>
      <c r="B243" s="353" t="s">
        <v>246</v>
      </c>
      <c r="C243" s="158" t="s">
        <v>51</v>
      </c>
      <c r="D243" s="55" t="s">
        <v>143</v>
      </c>
      <c r="E243" s="118">
        <v>1180033474</v>
      </c>
      <c r="F243" s="4" t="s">
        <v>331</v>
      </c>
      <c r="G243" s="206">
        <v>43445</v>
      </c>
      <c r="H243" s="164">
        <v>923770253.59000003</v>
      </c>
      <c r="I243" s="77">
        <f>142.84/111.82</f>
        <v>1.2774101234126276</v>
      </c>
      <c r="J243" s="75" t="s">
        <v>329</v>
      </c>
      <c r="K243" s="212">
        <f>+E243/I243</f>
        <v>923770253.86922419</v>
      </c>
      <c r="L243" s="173" t="s">
        <v>178</v>
      </c>
      <c r="M243" s="1" t="s">
        <v>995</v>
      </c>
      <c r="N243" s="217">
        <f>+H243-K243+N242</f>
        <v>-6.5944985151290894</v>
      </c>
    </row>
    <row r="244" spans="1:14" ht="15" x14ac:dyDescent="0.25">
      <c r="A244" s="178" t="s">
        <v>534</v>
      </c>
      <c r="B244" s="353" t="s">
        <v>247</v>
      </c>
      <c r="C244" s="158" t="s">
        <v>51</v>
      </c>
      <c r="D244" s="55" t="s">
        <v>143</v>
      </c>
      <c r="E244" s="118">
        <v>1190690455</v>
      </c>
      <c r="F244" s="4" t="s">
        <v>339</v>
      </c>
      <c r="G244" s="206">
        <v>43515</v>
      </c>
      <c r="H244" s="164">
        <v>923770253.59000003</v>
      </c>
      <c r="I244" s="77">
        <f>100.6/78.05</f>
        <v>1.2889173606662396</v>
      </c>
      <c r="J244" s="75" t="s">
        <v>340</v>
      </c>
      <c r="K244" s="212">
        <f>+E244/I244</f>
        <v>923791153.20825052</v>
      </c>
      <c r="L244" s="173" t="s">
        <v>178</v>
      </c>
      <c r="M244" s="1" t="s">
        <v>994</v>
      </c>
      <c r="N244" s="217">
        <f>+H244-K244+N243</f>
        <v>-20906.212749004364</v>
      </c>
    </row>
    <row r="245" spans="1:14" ht="15" x14ac:dyDescent="0.25">
      <c r="A245" s="178" t="s">
        <v>534</v>
      </c>
      <c r="B245" s="353" t="s">
        <v>248</v>
      </c>
      <c r="C245" s="158" t="s">
        <v>51</v>
      </c>
      <c r="D245" s="55" t="s">
        <v>143</v>
      </c>
      <c r="E245" s="118">
        <v>1197547273</v>
      </c>
      <c r="F245" s="4" t="s">
        <v>344</v>
      </c>
      <c r="G245" s="206">
        <v>43544</v>
      </c>
      <c r="H245" s="164">
        <v>923770253.59000003</v>
      </c>
      <c r="I245" s="77">
        <f>101.18/78.05</f>
        <v>1.2963484945547727</v>
      </c>
      <c r="J245" s="75" t="s">
        <v>345</v>
      </c>
      <c r="K245" s="212">
        <f>+E245/I245</f>
        <v>923784983.76803708</v>
      </c>
      <c r="L245" s="173" t="s">
        <v>178</v>
      </c>
      <c r="M245" s="1" t="s">
        <v>993</v>
      </c>
      <c r="N245" s="217">
        <f>+H245-K245+N244</f>
        <v>-35636.39078605175</v>
      </c>
    </row>
    <row r="246" spans="1:14" ht="15" x14ac:dyDescent="0.25">
      <c r="A246" s="178" t="s">
        <v>534</v>
      </c>
      <c r="B246" s="353" t="s">
        <v>249</v>
      </c>
      <c r="C246" s="158" t="s">
        <v>51</v>
      </c>
      <c r="D246" s="55" t="s">
        <v>143</v>
      </c>
      <c r="E246" s="118">
        <v>1202759891</v>
      </c>
      <c r="F246" s="4" t="s">
        <v>400</v>
      </c>
      <c r="G246" s="206">
        <v>43580</v>
      </c>
      <c r="H246" s="164">
        <v>923770253.59000003</v>
      </c>
      <c r="I246" s="77">
        <f>101.62/78.05</f>
        <v>1.3019859064702115</v>
      </c>
      <c r="J246" s="75" t="s">
        <v>347</v>
      </c>
      <c r="K246" s="212">
        <f>+E246/I246</f>
        <v>923788717.6987797</v>
      </c>
      <c r="L246" s="173" t="s">
        <v>178</v>
      </c>
      <c r="N246" s="217">
        <f>+H246-K246+N245</f>
        <v>-54100.499565720558</v>
      </c>
    </row>
    <row r="247" spans="1:14" ht="42.75" x14ac:dyDescent="0.25">
      <c r="A247" s="178" t="s">
        <v>534</v>
      </c>
      <c r="B247" s="353" t="s">
        <v>250</v>
      </c>
      <c r="C247" s="158" t="s">
        <v>51</v>
      </c>
      <c r="D247" s="55" t="s">
        <v>143</v>
      </c>
      <c r="E247" s="118">
        <v>1208653662.2483025</v>
      </c>
      <c r="F247" s="205" t="s">
        <v>420</v>
      </c>
      <c r="G247" s="179">
        <v>43612</v>
      </c>
      <c r="H247" s="164">
        <v>923770254</v>
      </c>
      <c r="I247" s="77">
        <f>102.12/78.05</f>
        <v>1.3083920563741192</v>
      </c>
      <c r="J247" s="75" t="s">
        <v>401</v>
      </c>
      <c r="K247" s="212">
        <f>+E247/I247</f>
        <v>923770254.00000012</v>
      </c>
      <c r="L247" s="173" t="s">
        <v>456</v>
      </c>
      <c r="M247" s="1" t="s">
        <v>992</v>
      </c>
      <c r="N247" s="217">
        <f>+H247-K247+N246</f>
        <v>-54100.499565839767</v>
      </c>
    </row>
    <row r="248" spans="1:14" ht="15" x14ac:dyDescent="0.25">
      <c r="A248" s="178" t="s">
        <v>534</v>
      </c>
      <c r="B248" s="353" t="s">
        <v>665</v>
      </c>
      <c r="C248" s="158" t="s">
        <v>51</v>
      </c>
      <c r="D248" s="55" t="s">
        <v>143</v>
      </c>
      <c r="E248" s="118">
        <v>1208653662.2483025</v>
      </c>
      <c r="F248" s="205"/>
      <c r="G248" s="179">
        <v>43612</v>
      </c>
      <c r="H248" s="164">
        <v>923770254</v>
      </c>
      <c r="I248" s="77">
        <f>102.12/78.05</f>
        <v>1.3083920563741192</v>
      </c>
      <c r="J248" s="75" t="s">
        <v>401</v>
      </c>
      <c r="K248" s="212">
        <f>+E248/I248</f>
        <v>923770254.00000012</v>
      </c>
      <c r="L248" s="173"/>
      <c r="M248" s="1" t="s">
        <v>992</v>
      </c>
      <c r="N248" s="217">
        <f>+H248-K248+N247</f>
        <v>-54100.499565958977</v>
      </c>
    </row>
    <row r="249" spans="1:14" ht="15" x14ac:dyDescent="0.25">
      <c r="A249" s="178" t="s">
        <v>534</v>
      </c>
      <c r="B249" s="353" t="s">
        <v>666</v>
      </c>
      <c r="C249" s="158" t="s">
        <v>51</v>
      </c>
      <c r="D249" s="55" t="s">
        <v>143</v>
      </c>
      <c r="E249" s="118">
        <v>1104224629.5033953</v>
      </c>
      <c r="F249" s="205"/>
      <c r="G249" s="179">
        <v>43612</v>
      </c>
      <c r="H249" s="164">
        <v>852687174</v>
      </c>
      <c r="I249" s="77">
        <f>102.12/78.05</f>
        <v>1.3083920563741192</v>
      </c>
      <c r="J249" s="75" t="s">
        <v>401</v>
      </c>
      <c r="K249" s="212">
        <f>+E249/I249</f>
        <v>843955467.41813552</v>
      </c>
      <c r="L249" s="173"/>
      <c r="M249" s="1" t="s">
        <v>992</v>
      </c>
      <c r="N249" s="217">
        <f>+H249-K249+N248</f>
        <v>8677606.0822985172</v>
      </c>
    </row>
    <row r="250" spans="1:14" ht="28.5" x14ac:dyDescent="0.25">
      <c r="A250" s="178" t="s">
        <v>534</v>
      </c>
      <c r="B250" s="353" t="s">
        <v>667</v>
      </c>
      <c r="C250" s="158" t="s">
        <v>51</v>
      </c>
      <c r="D250" s="55" t="s">
        <v>143</v>
      </c>
      <c r="E250" s="118">
        <v>11552029.939495197</v>
      </c>
      <c r="F250" s="4" t="s">
        <v>668</v>
      </c>
      <c r="G250" s="206">
        <v>43748</v>
      </c>
      <c r="H250" s="164"/>
      <c r="I250" s="77">
        <f>103.26/78.05</f>
        <v>1.322998078155029</v>
      </c>
      <c r="J250" s="75" t="s">
        <v>461</v>
      </c>
      <c r="K250" s="212">
        <f>+E250/I250</f>
        <v>8731705.7599999998</v>
      </c>
      <c r="L250" s="173" t="s">
        <v>669</v>
      </c>
      <c r="M250" s="1" t="s">
        <v>991</v>
      </c>
      <c r="N250" s="217">
        <f>+H250-K250+N249</f>
        <v>-54099.677701482549</v>
      </c>
    </row>
    <row r="251" spans="1:14" ht="42.75" x14ac:dyDescent="0.25">
      <c r="A251" s="178" t="s">
        <v>534</v>
      </c>
      <c r="B251" s="353" t="s">
        <v>427</v>
      </c>
      <c r="C251" s="158" t="s">
        <v>51</v>
      </c>
      <c r="D251" s="55" t="s">
        <v>143</v>
      </c>
      <c r="E251" s="118">
        <v>1128103492.4694428</v>
      </c>
      <c r="F251" s="4" t="s">
        <v>428</v>
      </c>
      <c r="G251" s="206">
        <v>43748</v>
      </c>
      <c r="H251" s="164">
        <v>852687174</v>
      </c>
      <c r="I251" s="77">
        <f>103.26/78.05</f>
        <v>1.322998078155029</v>
      </c>
      <c r="J251" s="75" t="s">
        <v>461</v>
      </c>
      <c r="K251" s="212">
        <f>+E251/I251</f>
        <v>852687174</v>
      </c>
      <c r="L251" s="173" t="s">
        <v>462</v>
      </c>
      <c r="M251" s="1" t="s">
        <v>991</v>
      </c>
      <c r="N251" s="217">
        <f>+H251-K251+N250</f>
        <v>-54099.677701482549</v>
      </c>
    </row>
    <row r="252" spans="1:14" ht="15" x14ac:dyDescent="0.25">
      <c r="A252" s="178" t="s">
        <v>534</v>
      </c>
      <c r="B252" s="353" t="s">
        <v>457</v>
      </c>
      <c r="C252" s="158" t="s">
        <v>51</v>
      </c>
      <c r="D252" s="55" t="s">
        <v>143</v>
      </c>
      <c r="E252" s="118">
        <v>1128103492.4694428</v>
      </c>
      <c r="F252" s="4" t="s">
        <v>458</v>
      </c>
      <c r="G252" s="206">
        <v>43748</v>
      </c>
      <c r="H252" s="164">
        <v>852687174</v>
      </c>
      <c r="I252" s="77">
        <f>103.26/78.05</f>
        <v>1.322998078155029</v>
      </c>
      <c r="J252" s="75" t="s">
        <v>461</v>
      </c>
      <c r="K252" s="212">
        <f>+E252/I252</f>
        <v>852687174</v>
      </c>
      <c r="L252" s="173"/>
      <c r="M252" s="1" t="s">
        <v>991</v>
      </c>
      <c r="N252" s="217">
        <f>+H252-K252+N251</f>
        <v>-54099.677701482549</v>
      </c>
    </row>
    <row r="253" spans="1:14" ht="15" x14ac:dyDescent="0.25">
      <c r="A253" s="178" t="s">
        <v>534</v>
      </c>
      <c r="B253" s="353" t="s">
        <v>459</v>
      </c>
      <c r="C253" s="158" t="s">
        <v>51</v>
      </c>
      <c r="D253" s="55" t="s">
        <v>143</v>
      </c>
      <c r="E253" s="118">
        <v>1128103492.4694428</v>
      </c>
      <c r="F253" s="4" t="s">
        <v>460</v>
      </c>
      <c r="G253" s="206">
        <v>43748</v>
      </c>
      <c r="H253" s="164">
        <v>852687174</v>
      </c>
      <c r="I253" s="77">
        <f>103.26/78.05</f>
        <v>1.322998078155029</v>
      </c>
      <c r="J253" s="75" t="s">
        <v>461</v>
      </c>
      <c r="K253" s="212">
        <f>+E253/I253</f>
        <v>852687174</v>
      </c>
      <c r="L253" s="173"/>
      <c r="M253" s="1" t="s">
        <v>991</v>
      </c>
      <c r="N253" s="217">
        <f>+H253-K253+N252</f>
        <v>-54099.677701482549</v>
      </c>
    </row>
    <row r="254" spans="1:14" ht="15" x14ac:dyDescent="0.25">
      <c r="A254" s="178" t="s">
        <v>534</v>
      </c>
      <c r="B254" s="353" t="s">
        <v>463</v>
      </c>
      <c r="C254" s="158" t="s">
        <v>51</v>
      </c>
      <c r="D254" s="55" t="s">
        <v>143</v>
      </c>
      <c r="E254" s="118">
        <v>1128103492.4694428</v>
      </c>
      <c r="F254" s="4" t="s">
        <v>464</v>
      </c>
      <c r="G254" s="206">
        <v>43748</v>
      </c>
      <c r="H254" s="164">
        <v>852687174</v>
      </c>
      <c r="I254" s="77">
        <f>103.26/78.05</f>
        <v>1.322998078155029</v>
      </c>
      <c r="J254" s="75" t="s">
        <v>461</v>
      </c>
      <c r="K254" s="212">
        <f>+E254/I254</f>
        <v>852687174</v>
      </c>
      <c r="L254" s="173"/>
      <c r="M254" s="1" t="s">
        <v>991</v>
      </c>
      <c r="N254" s="217">
        <f>+H254-K254+N253</f>
        <v>-54099.677701482549</v>
      </c>
    </row>
    <row r="255" spans="1:14" ht="15" x14ac:dyDescent="0.25">
      <c r="A255" s="178" t="s">
        <v>534</v>
      </c>
      <c r="B255" s="353" t="s">
        <v>465</v>
      </c>
      <c r="C255" s="158" t="s">
        <v>51</v>
      </c>
      <c r="D255" s="55" t="s">
        <v>143</v>
      </c>
      <c r="E255" s="118">
        <v>1128103492.4694428</v>
      </c>
      <c r="F255" s="4" t="s">
        <v>466</v>
      </c>
      <c r="G255" s="206">
        <v>43748</v>
      </c>
      <c r="H255" s="164">
        <v>852687174</v>
      </c>
      <c r="I255" s="77">
        <f>103.26/78.05</f>
        <v>1.322998078155029</v>
      </c>
      <c r="J255" s="75" t="s">
        <v>461</v>
      </c>
      <c r="K255" s="212">
        <f>+E255/I255</f>
        <v>852687174</v>
      </c>
      <c r="L255" s="173"/>
      <c r="M255" s="1" t="s">
        <v>991</v>
      </c>
      <c r="N255" s="217">
        <f>+H255-K255+N254</f>
        <v>-54099.677701482549</v>
      </c>
    </row>
    <row r="256" spans="1:14" ht="15" x14ac:dyDescent="0.25">
      <c r="A256" s="178" t="s">
        <v>534</v>
      </c>
      <c r="B256" s="353" t="s">
        <v>670</v>
      </c>
      <c r="C256" s="158" t="s">
        <v>51</v>
      </c>
      <c r="D256" s="55" t="s">
        <v>143</v>
      </c>
      <c r="E256" s="118">
        <f>142220.912723917</f>
        <v>142220.91272391699</v>
      </c>
      <c r="F256" s="4"/>
      <c r="G256" s="206">
        <v>43748</v>
      </c>
      <c r="H256" s="164"/>
      <c r="I256" s="77">
        <f>103.26/78.05</f>
        <v>1.322998078155029</v>
      </c>
      <c r="J256" s="75" t="s">
        <v>461</v>
      </c>
      <c r="K256" s="212">
        <f>+E256/I256</f>
        <v>107498.95640230215</v>
      </c>
      <c r="L256" s="173"/>
      <c r="M256" s="1" t="s">
        <v>991</v>
      </c>
      <c r="N256" s="217">
        <f>+H256-K256+N255</f>
        <v>-161598.63410378469</v>
      </c>
    </row>
    <row r="257" spans="1:18" ht="15" x14ac:dyDescent="0.25">
      <c r="A257" s="178" t="s">
        <v>534</v>
      </c>
      <c r="B257" s="353" t="s">
        <v>671</v>
      </c>
      <c r="C257" s="158" t="s">
        <v>51</v>
      </c>
      <c r="D257" s="55" t="s">
        <v>143</v>
      </c>
      <c r="E257" s="118">
        <v>1134002930</v>
      </c>
      <c r="F257" s="4" t="s">
        <v>672</v>
      </c>
      <c r="G257" s="206">
        <v>43844</v>
      </c>
      <c r="H257" s="164">
        <v>852687174</v>
      </c>
      <c r="I257" s="77">
        <f>103.8/78.05</f>
        <v>1.3299167200512492</v>
      </c>
      <c r="J257" s="75" t="s">
        <v>472</v>
      </c>
      <c r="K257" s="212">
        <f>+E257/I257</f>
        <v>852687174.24373794</v>
      </c>
      <c r="L257" s="173" t="s">
        <v>673</v>
      </c>
      <c r="M257" s="1" t="s">
        <v>990</v>
      </c>
      <c r="N257" s="217">
        <f>+H257-K257+N256</f>
        <v>-161598.87784172071</v>
      </c>
    </row>
    <row r="258" spans="1:18" ht="28.5" x14ac:dyDescent="0.25">
      <c r="A258" s="178" t="s">
        <v>534</v>
      </c>
      <c r="B258" s="353" t="s">
        <v>674</v>
      </c>
      <c r="C258" s="158" t="s">
        <v>51</v>
      </c>
      <c r="D258" s="55" t="s">
        <v>143</v>
      </c>
      <c r="E258" s="118">
        <v>1139221904.97</v>
      </c>
      <c r="F258" s="4" t="s">
        <v>675</v>
      </c>
      <c r="G258" s="206">
        <v>43893</v>
      </c>
      <c r="H258" s="164">
        <v>852687174</v>
      </c>
      <c r="I258" s="77">
        <f>104.24/78.05</f>
        <v>1.3355541319666879</v>
      </c>
      <c r="J258" s="75" t="s">
        <v>676</v>
      </c>
      <c r="K258" s="212">
        <f>+E258/I258</f>
        <v>852995679.99720371</v>
      </c>
      <c r="L258" s="173" t="s">
        <v>677</v>
      </c>
      <c r="M258" s="1" t="s">
        <v>989</v>
      </c>
      <c r="N258" s="217">
        <f>+H258-K258+N257</f>
        <v>-470104.8750454284</v>
      </c>
    </row>
    <row r="259" spans="1:18" ht="15" x14ac:dyDescent="0.25">
      <c r="A259" s="178" t="s">
        <v>534</v>
      </c>
      <c r="B259" s="353" t="s">
        <v>678</v>
      </c>
      <c r="C259" s="158" t="s">
        <v>51</v>
      </c>
      <c r="D259" s="55" t="s">
        <v>143</v>
      </c>
      <c r="E259" s="118">
        <v>1146457297</v>
      </c>
      <c r="F259" s="4" t="s">
        <v>679</v>
      </c>
      <c r="G259" s="206">
        <v>43906</v>
      </c>
      <c r="H259" s="164">
        <v>852687174</v>
      </c>
      <c r="I259" s="77">
        <f>104.94/78.05</f>
        <v>1.3445227418321588</v>
      </c>
      <c r="J259" s="75" t="s">
        <v>680</v>
      </c>
      <c r="K259" s="212">
        <f>+E259/I259</f>
        <v>852687173.91700017</v>
      </c>
      <c r="L259" s="173" t="s">
        <v>681</v>
      </c>
      <c r="M259" s="1" t="s">
        <v>988</v>
      </c>
      <c r="N259" s="217">
        <f>+H259-K259+N258</f>
        <v>-470104.79204560292</v>
      </c>
    </row>
    <row r="260" spans="1:18" ht="15" x14ac:dyDescent="0.25">
      <c r="A260" s="178" t="s">
        <v>534</v>
      </c>
      <c r="B260" s="353" t="s">
        <v>682</v>
      </c>
      <c r="C260" s="158" t="s">
        <v>51</v>
      </c>
      <c r="D260" s="55" t="s">
        <v>143</v>
      </c>
      <c r="E260" s="118">
        <v>1159384899</v>
      </c>
      <c r="F260" s="4" t="s">
        <v>683</v>
      </c>
      <c r="G260" s="206">
        <v>43935</v>
      </c>
      <c r="H260" s="164">
        <v>852687174</v>
      </c>
      <c r="I260" s="77">
        <f>105.53/78.05</f>
        <v>1.35208199871877</v>
      </c>
      <c r="J260" s="75" t="s">
        <v>684</v>
      </c>
      <c r="K260" s="212">
        <f>+E260/I260</f>
        <v>857481203.13607502</v>
      </c>
      <c r="L260" s="173" t="s">
        <v>685</v>
      </c>
      <c r="M260" s="1" t="s">
        <v>987</v>
      </c>
      <c r="N260" s="217">
        <f>+H260-K260+N259</f>
        <v>-5264133.9281206224</v>
      </c>
    </row>
    <row r="261" spans="1:18" ht="15" x14ac:dyDescent="0.25">
      <c r="A261" s="178" t="s">
        <v>534</v>
      </c>
      <c r="B261" s="353" t="s">
        <v>686</v>
      </c>
      <c r="C261" s="158" t="s">
        <v>51</v>
      </c>
      <c r="D261" s="55" t="s">
        <v>143</v>
      </c>
      <c r="E261" s="118">
        <v>1154760208.74</v>
      </c>
      <c r="F261" s="4" t="s">
        <v>687</v>
      </c>
      <c r="G261" s="206">
        <v>43973</v>
      </c>
      <c r="H261" s="164">
        <v>852687174</v>
      </c>
      <c r="I261" s="77">
        <f>[26]IPC!$S$13/78.05</f>
        <v>1.3542600896860988</v>
      </c>
      <c r="J261" s="75" t="s">
        <v>688</v>
      </c>
      <c r="K261" s="212">
        <f>+E261/I261</f>
        <v>852687174.00337744</v>
      </c>
      <c r="L261" s="173" t="s">
        <v>689</v>
      </c>
      <c r="M261" s="1" t="s">
        <v>986</v>
      </c>
      <c r="N261" s="217">
        <f>+H261-K261+N260</f>
        <v>-5264133.93149806</v>
      </c>
    </row>
    <row r="262" spans="1:18" ht="15" x14ac:dyDescent="0.25">
      <c r="A262" s="178" t="s">
        <v>534</v>
      </c>
      <c r="B262" s="353" t="s">
        <v>690</v>
      </c>
      <c r="C262" s="158" t="s">
        <v>51</v>
      </c>
      <c r="D262" s="55" t="s">
        <v>143</v>
      </c>
      <c r="E262" s="162">
        <v>1151045748.27</v>
      </c>
      <c r="F262" s="4" t="s">
        <v>691</v>
      </c>
      <c r="G262" s="206">
        <v>43998</v>
      </c>
      <c r="H262" s="164">
        <v>852687174</v>
      </c>
      <c r="I262" s="77">
        <f>[26]IPC!$S$14/78.05</f>
        <v>1.3499039077514414</v>
      </c>
      <c r="J262" s="75" t="s">
        <v>692</v>
      </c>
      <c r="K262" s="212">
        <f>+E262/I262</f>
        <v>852687173.99841964</v>
      </c>
      <c r="L262" s="173" t="s">
        <v>693</v>
      </c>
      <c r="M262" s="1" t="s">
        <v>985</v>
      </c>
      <c r="N262" s="217">
        <f>+H262-K262+N261</f>
        <v>-5264133.9299177025</v>
      </c>
    </row>
    <row r="263" spans="1:18" ht="15" x14ac:dyDescent="0.25">
      <c r="A263" s="178" t="s">
        <v>534</v>
      </c>
      <c r="B263" s="353" t="s">
        <v>694</v>
      </c>
      <c r="C263" s="158" t="s">
        <v>51</v>
      </c>
      <c r="D263" s="55" t="s">
        <v>143</v>
      </c>
      <c r="E263" s="162">
        <v>625016441</v>
      </c>
      <c r="F263" s="4" t="s">
        <v>695</v>
      </c>
      <c r="G263" s="206">
        <v>44026</v>
      </c>
      <c r="H263" s="164">
        <v>464728334</v>
      </c>
      <c r="I263" s="77">
        <f>[26]IPC!$S$15/78.05</f>
        <v>1.3449071108263935</v>
      </c>
      <c r="J263" s="75" t="s">
        <v>696</v>
      </c>
      <c r="K263" s="212">
        <f>+E263/I263</f>
        <v>464728334.0006668</v>
      </c>
      <c r="L263" s="173" t="s">
        <v>697</v>
      </c>
      <c r="M263" s="1" t="s">
        <v>984</v>
      </c>
      <c r="N263" s="217">
        <f>+H263-K263+N262</f>
        <v>-5264133.9305844996</v>
      </c>
    </row>
    <row r="264" spans="1:18" ht="15" x14ac:dyDescent="0.25">
      <c r="A264" s="178" t="s">
        <v>534</v>
      </c>
      <c r="B264" s="353" t="s">
        <v>853</v>
      </c>
      <c r="C264" s="158" t="s">
        <v>51</v>
      </c>
      <c r="D264" s="55" t="s">
        <v>143</v>
      </c>
      <c r="E264" s="162">
        <v>625016441</v>
      </c>
      <c r="F264" s="4" t="s">
        <v>852</v>
      </c>
      <c r="G264" s="206">
        <v>44068</v>
      </c>
      <c r="H264" s="164">
        <v>464728334</v>
      </c>
      <c r="I264" s="77">
        <f>[26]IPC!$S$16/78.05</f>
        <v>1.3449071108263935</v>
      </c>
      <c r="J264" s="75" t="s">
        <v>851</v>
      </c>
      <c r="K264" s="212">
        <f>+E264/I264</f>
        <v>464728334.0006668</v>
      </c>
      <c r="L264" s="173" t="s">
        <v>850</v>
      </c>
      <c r="M264" s="1" t="s">
        <v>849</v>
      </c>
      <c r="N264" s="217">
        <f>+H264-K264+N263</f>
        <v>-5264133.9312512968</v>
      </c>
    </row>
    <row r="265" spans="1:18" ht="15" x14ac:dyDescent="0.25">
      <c r="A265" s="178" t="s">
        <v>534</v>
      </c>
      <c r="B265" s="353" t="s">
        <v>848</v>
      </c>
      <c r="C265" s="158" t="s">
        <v>51</v>
      </c>
      <c r="D265" s="55" t="s">
        <v>143</v>
      </c>
      <c r="E265" s="162">
        <v>624956989.61000001</v>
      </c>
      <c r="F265" s="4" t="s">
        <v>847</v>
      </c>
      <c r="G265" s="206">
        <v>44088</v>
      </c>
      <c r="H265" s="164">
        <v>464728334</v>
      </c>
      <c r="I265" s="77">
        <f>[26]IPC!$S$17/78.05</f>
        <v>1.3447789878283152</v>
      </c>
      <c r="J265" s="75" t="s">
        <v>846</v>
      </c>
      <c r="K265" s="212">
        <f>+E265/I265</f>
        <v>464728401.66787827</v>
      </c>
      <c r="L265" s="173" t="s">
        <v>845</v>
      </c>
      <c r="M265" s="1" t="s">
        <v>844</v>
      </c>
      <c r="N265" s="54"/>
    </row>
    <row r="266" spans="1:18" ht="15" x14ac:dyDescent="0.25">
      <c r="A266" s="178" t="s">
        <v>534</v>
      </c>
      <c r="B266" s="839" t="s">
        <v>843</v>
      </c>
      <c r="C266" s="158" t="s">
        <v>51</v>
      </c>
      <c r="D266" s="55" t="s">
        <v>143</v>
      </c>
      <c r="E266" s="162">
        <v>624956898.61000001</v>
      </c>
      <c r="F266" s="4" t="s">
        <v>842</v>
      </c>
      <c r="G266" s="206">
        <v>44118</v>
      </c>
      <c r="H266" s="841">
        <v>464728334</v>
      </c>
      <c r="I266" s="77">
        <f>[26]IPC!$S$18/78.05</f>
        <v>1.3490070467648945</v>
      </c>
      <c r="J266" s="75" t="s">
        <v>841</v>
      </c>
      <c r="K266" s="212">
        <f>+E266/I266</f>
        <v>463271782.09241611</v>
      </c>
      <c r="L266" s="173" t="s">
        <v>840</v>
      </c>
      <c r="M266" s="1" t="s">
        <v>839</v>
      </c>
    </row>
    <row r="267" spans="1:18" ht="15" x14ac:dyDescent="0.25">
      <c r="A267" s="178" t="s">
        <v>534</v>
      </c>
      <c r="B267" s="840"/>
      <c r="C267" s="158" t="s">
        <v>51</v>
      </c>
      <c r="D267" s="55" t="s">
        <v>143</v>
      </c>
      <c r="E267" s="162">
        <v>1964898</v>
      </c>
      <c r="F267" s="4" t="s">
        <v>896</v>
      </c>
      <c r="G267" s="206">
        <v>44134</v>
      </c>
      <c r="H267" s="842"/>
      <c r="I267" s="77">
        <f>[26]IPC!$S$18/78.05</f>
        <v>1.3490070467648945</v>
      </c>
      <c r="J267" s="75" t="s">
        <v>841</v>
      </c>
      <c r="K267" s="212">
        <f>+E267/I267</f>
        <v>1456551.3239623895</v>
      </c>
      <c r="L267" s="173" t="s">
        <v>895</v>
      </c>
      <c r="M267" s="1" t="s">
        <v>894</v>
      </c>
    </row>
    <row r="268" spans="1:18" ht="15" x14ac:dyDescent="0.25">
      <c r="A268" s="178"/>
      <c r="B268" s="353" t="s">
        <v>1135</v>
      </c>
      <c r="C268" s="158" t="s">
        <v>51</v>
      </c>
      <c r="D268" s="55" t="s">
        <v>143</v>
      </c>
      <c r="E268" s="162">
        <f>626564543.07-E276</f>
        <v>625671407.25999999</v>
      </c>
      <c r="F268" s="4" t="s">
        <v>1134</v>
      </c>
      <c r="G268" s="206">
        <v>44187</v>
      </c>
      <c r="H268" s="164">
        <v>464728334</v>
      </c>
      <c r="I268" s="77">
        <f>[26]IPC!$S$20/78.05</f>
        <v>1.3463164638052532</v>
      </c>
      <c r="J268" s="75" t="s">
        <v>1129</v>
      </c>
      <c r="K268" s="212">
        <f>+E268/I268</f>
        <v>464728333.99926716</v>
      </c>
      <c r="L268" s="173" t="s">
        <v>1133</v>
      </c>
      <c r="M268" s="1" t="s">
        <v>1132</v>
      </c>
    </row>
    <row r="269" spans="1:18" ht="15" x14ac:dyDescent="0.25">
      <c r="A269" s="178"/>
      <c r="B269" s="353" t="s">
        <v>1131</v>
      </c>
      <c r="C269" s="158" t="s">
        <v>51</v>
      </c>
      <c r="D269" s="55" t="s">
        <v>143</v>
      </c>
      <c r="E269" s="162">
        <f>625671407.26</f>
        <v>625671407.25999999</v>
      </c>
      <c r="F269" s="4" t="s">
        <v>1130</v>
      </c>
      <c r="G269" s="206">
        <v>44180</v>
      </c>
      <c r="H269" s="164">
        <v>464728334</v>
      </c>
      <c r="I269" s="77">
        <f>[26]IPC!$S$20/78.05</f>
        <v>1.3463164638052532</v>
      </c>
      <c r="J269" s="75" t="s">
        <v>1129</v>
      </c>
      <c r="K269" s="212">
        <f>+E269/I269</f>
        <v>464728333.99926716</v>
      </c>
      <c r="L269" s="173" t="s">
        <v>1128</v>
      </c>
      <c r="M269" s="1" t="s">
        <v>1127</v>
      </c>
    </row>
    <row r="270" spans="1:18" s="119" customFormat="1" ht="15" x14ac:dyDescent="0.25">
      <c r="A270" s="178" t="s">
        <v>534</v>
      </c>
      <c r="B270" s="349" t="s">
        <v>698</v>
      </c>
      <c r="C270" s="349"/>
      <c r="D270" s="56"/>
      <c r="E270" s="120">
        <f>SUM(E225:E269)</f>
        <v>45458936875.919441</v>
      </c>
      <c r="F270" s="211"/>
      <c r="G270" s="210"/>
      <c r="H270" s="120">
        <f>SUM(H225:H269)</f>
        <v>35191102178.979996</v>
      </c>
      <c r="I270" s="121"/>
      <c r="J270" s="216"/>
      <c r="K270" s="215">
        <f>SUM(K225:K269)</f>
        <v>35196366379.994041</v>
      </c>
      <c r="L270" s="207">
        <f>+K270-H270</f>
        <v>5264201.0140457153</v>
      </c>
      <c r="M270" s="189"/>
      <c r="O270" s="57"/>
      <c r="P270" s="57"/>
      <c r="Q270" s="57"/>
      <c r="R270" s="57"/>
    </row>
    <row r="271" spans="1:18" ht="15" x14ac:dyDescent="0.25">
      <c r="A271" s="178" t="s">
        <v>534</v>
      </c>
      <c r="B271" s="158"/>
      <c r="C271" s="158"/>
      <c r="D271" s="55"/>
      <c r="E271" s="162"/>
      <c r="F271" s="161"/>
      <c r="G271" s="206"/>
      <c r="H271" s="164"/>
      <c r="I271" s="77"/>
      <c r="J271" s="75"/>
      <c r="K271" s="163"/>
      <c r="L271" s="353"/>
      <c r="M271" s="54"/>
    </row>
    <row r="272" spans="1:18" ht="15" x14ac:dyDescent="0.25">
      <c r="A272" s="178" t="s">
        <v>534</v>
      </c>
      <c r="B272" s="214" t="s">
        <v>699</v>
      </c>
      <c r="C272" s="158"/>
      <c r="D272" s="55"/>
      <c r="E272" s="162"/>
      <c r="F272" s="161"/>
      <c r="G272" s="206"/>
      <c r="H272" s="164"/>
      <c r="I272" s="77"/>
      <c r="J272" s="75"/>
      <c r="K272" s="163"/>
      <c r="L272" s="353"/>
      <c r="M272" s="54"/>
    </row>
    <row r="273" spans="1:18" ht="15" x14ac:dyDescent="0.25">
      <c r="A273" s="178" t="s">
        <v>534</v>
      </c>
      <c r="B273" s="354" t="s">
        <v>700</v>
      </c>
      <c r="C273" s="158" t="s">
        <v>838</v>
      </c>
      <c r="D273" s="55" t="s">
        <v>143</v>
      </c>
      <c r="E273" s="118">
        <v>496102</v>
      </c>
      <c r="F273" s="4" t="s">
        <v>701</v>
      </c>
      <c r="G273" s="206">
        <v>43432</v>
      </c>
      <c r="H273" s="164"/>
      <c r="I273" s="77">
        <f>142.67/111.82</f>
        <v>1.2758898229297084</v>
      </c>
      <c r="J273" s="75" t="s">
        <v>319</v>
      </c>
      <c r="K273" s="212">
        <f>+E273/I273</f>
        <v>388828.24448026915</v>
      </c>
      <c r="L273" s="173" t="s">
        <v>321</v>
      </c>
      <c r="M273" s="54"/>
    </row>
    <row r="274" spans="1:18" ht="29.25" x14ac:dyDescent="0.25">
      <c r="A274" s="178" t="s">
        <v>534</v>
      </c>
      <c r="B274" s="350" t="s">
        <v>702</v>
      </c>
      <c r="C274" s="158" t="s">
        <v>838</v>
      </c>
      <c r="D274" s="55" t="s">
        <v>143</v>
      </c>
      <c r="E274" s="118">
        <v>3773012.800566304</v>
      </c>
      <c r="F274" s="4" t="s">
        <v>703</v>
      </c>
      <c r="G274" s="206">
        <v>43748</v>
      </c>
      <c r="H274" s="164"/>
      <c r="I274" s="77">
        <f>103.26/111.82</f>
        <v>0.92344839921302102</v>
      </c>
      <c r="J274" s="75" t="s">
        <v>461</v>
      </c>
      <c r="K274" s="213">
        <v>2851865.67</v>
      </c>
      <c r="L274" s="173" t="s">
        <v>704</v>
      </c>
      <c r="M274" s="54"/>
    </row>
    <row r="275" spans="1:18" ht="15" x14ac:dyDescent="0.25">
      <c r="A275" s="178" t="s">
        <v>534</v>
      </c>
      <c r="B275" s="350" t="s">
        <v>705</v>
      </c>
      <c r="C275" s="158" t="s">
        <v>838</v>
      </c>
      <c r="D275" s="55" t="s">
        <v>143</v>
      </c>
      <c r="E275" s="118">
        <v>389605</v>
      </c>
      <c r="F275" s="4"/>
      <c r="G275" s="206">
        <v>43935</v>
      </c>
      <c r="H275" s="164"/>
      <c r="I275" s="77">
        <f>105.53/78.05</f>
        <v>1.35208199871877</v>
      </c>
      <c r="J275" s="75" t="s">
        <v>684</v>
      </c>
      <c r="K275" s="212">
        <f>+E275/I275</f>
        <v>288151.90230266278</v>
      </c>
      <c r="L275" s="173" t="s">
        <v>706</v>
      </c>
      <c r="M275" s="54"/>
    </row>
    <row r="276" spans="1:18" ht="15" x14ac:dyDescent="0.25">
      <c r="A276" s="178"/>
      <c r="B276" s="350" t="s">
        <v>1126</v>
      </c>
      <c r="C276" s="158" t="s">
        <v>838</v>
      </c>
      <c r="D276" s="55" t="s">
        <v>143</v>
      </c>
      <c r="E276" s="118">
        <f>+K276*I276</f>
        <v>893135.81000009703</v>
      </c>
      <c r="F276" s="4" t="s">
        <v>1364</v>
      </c>
      <c r="G276" s="206">
        <v>44187</v>
      </c>
      <c r="H276" s="164"/>
      <c r="I276" s="77">
        <f>[26]IPC!$S$20/78.05</f>
        <v>1.3463164638052532</v>
      </c>
      <c r="J276" s="75"/>
      <c r="K276" s="212">
        <v>663392.17710798979</v>
      </c>
      <c r="L276" s="173"/>
      <c r="M276" s="54"/>
    </row>
    <row r="277" spans="1:18" s="119" customFormat="1" ht="15" x14ac:dyDescent="0.25">
      <c r="A277" s="178" t="s">
        <v>534</v>
      </c>
      <c r="B277" s="349" t="s">
        <v>707</v>
      </c>
      <c r="C277" s="349"/>
      <c r="D277" s="56"/>
      <c r="E277" s="120">
        <f>SUM(E273:E275)</f>
        <v>4658719.8005663045</v>
      </c>
      <c r="F277" s="211"/>
      <c r="G277" s="210"/>
      <c r="H277" s="209">
        <f>SUM(H273:H275)</f>
        <v>0</v>
      </c>
      <c r="I277" s="120"/>
      <c r="J277" s="120"/>
      <c r="K277" s="208">
        <f>SUM(K273:K275)</f>
        <v>3528845.8167829318</v>
      </c>
      <c r="L277" s="207">
        <f>+K277-H277</f>
        <v>3528845.8167829318</v>
      </c>
      <c r="M277" s="189"/>
      <c r="O277" s="57"/>
      <c r="P277" s="57"/>
      <c r="Q277" s="57"/>
      <c r="R277" s="57"/>
    </row>
    <row r="278" spans="1:18" s="119" customFormat="1" ht="15" x14ac:dyDescent="0.25">
      <c r="A278" s="178" t="s">
        <v>534</v>
      </c>
      <c r="B278" s="349" t="s">
        <v>708</v>
      </c>
      <c r="C278" s="349"/>
      <c r="D278" s="56"/>
      <c r="E278" s="120">
        <f>+E270+E277</f>
        <v>45463595595.720009</v>
      </c>
      <c r="F278" s="211"/>
      <c r="G278" s="210"/>
      <c r="H278" s="209">
        <f>+H270+H277</f>
        <v>35191102178.979996</v>
      </c>
      <c r="I278" s="120"/>
      <c r="J278" s="120"/>
      <c r="K278" s="208">
        <f>+K270+K277</f>
        <v>35199895225.810822</v>
      </c>
      <c r="L278" s="207">
        <f>+K278-H278</f>
        <v>8793046.8308258057</v>
      </c>
      <c r="M278" s="189"/>
      <c r="O278" s="57"/>
      <c r="P278" s="57"/>
      <c r="Q278" s="57"/>
      <c r="R278" s="57"/>
    </row>
    <row r="279" spans="1:18" ht="15" hidden="1" x14ac:dyDescent="0.25">
      <c r="A279" s="178" t="s">
        <v>534</v>
      </c>
      <c r="B279" s="353"/>
      <c r="C279" s="158"/>
      <c r="D279" s="55"/>
      <c r="E279" s="162"/>
      <c r="F279" s="161"/>
      <c r="G279" s="206"/>
      <c r="H279" s="164"/>
      <c r="I279" s="77"/>
      <c r="J279" s="75"/>
      <c r="K279" s="163"/>
      <c r="L279" s="353"/>
      <c r="M279" s="54"/>
    </row>
    <row r="280" spans="1:18" ht="15" hidden="1" x14ac:dyDescent="0.25">
      <c r="A280" s="178" t="s">
        <v>534</v>
      </c>
      <c r="B280" s="353"/>
      <c r="C280" s="158"/>
      <c r="D280" s="55"/>
      <c r="E280" s="162"/>
      <c r="F280" s="161"/>
      <c r="G280" s="206"/>
      <c r="H280" s="164"/>
      <c r="I280" s="77"/>
      <c r="J280" s="75"/>
      <c r="K280" s="163"/>
      <c r="L280" s="353"/>
      <c r="M280" s="54"/>
    </row>
    <row r="281" spans="1:18" hidden="1" x14ac:dyDescent="0.2">
      <c r="A281" s="178" t="s">
        <v>534</v>
      </c>
      <c r="B281" s="188"/>
      <c r="C281" s="188"/>
      <c r="D281" s="54"/>
      <c r="E281" s="54"/>
      <c r="F281" s="54"/>
      <c r="G281" s="187"/>
      <c r="H281" s="186"/>
      <c r="I281" s="54"/>
      <c r="J281" s="54"/>
      <c r="K281" s="54"/>
      <c r="L281" s="54"/>
      <c r="M281" s="54"/>
    </row>
    <row r="282" spans="1:18" s="180" customFormat="1" ht="15" x14ac:dyDescent="0.25">
      <c r="A282" s="180" t="s">
        <v>478</v>
      </c>
      <c r="B282" s="356" t="s">
        <v>238</v>
      </c>
      <c r="C282" s="356"/>
      <c r="D282" s="356"/>
      <c r="E282" s="356"/>
      <c r="F282" s="356"/>
      <c r="G282" s="185"/>
      <c r="H282" s="356"/>
      <c r="I282" s="356"/>
      <c r="J282" s="356"/>
      <c r="K282" s="356"/>
      <c r="L282" s="356"/>
      <c r="M282" s="182"/>
      <c r="O282" s="181"/>
      <c r="P282" s="181"/>
      <c r="Q282" s="181"/>
      <c r="R282" s="181"/>
    </row>
    <row r="283" spans="1:18" s="180" customFormat="1" ht="15" x14ac:dyDescent="0.25">
      <c r="A283" s="184" t="s">
        <v>534</v>
      </c>
      <c r="B283" s="141" t="s">
        <v>130</v>
      </c>
      <c r="C283" s="142" t="s">
        <v>131</v>
      </c>
      <c r="D283" s="142" t="s">
        <v>132</v>
      </c>
      <c r="E283" s="845" t="s">
        <v>133</v>
      </c>
      <c r="F283" s="846"/>
      <c r="G283" s="845" t="s">
        <v>134</v>
      </c>
      <c r="H283" s="847"/>
      <c r="I283" s="847"/>
      <c r="J283" s="847"/>
      <c r="K283" s="846"/>
      <c r="L283" s="143" t="s">
        <v>97</v>
      </c>
      <c r="M283" s="143" t="s">
        <v>835</v>
      </c>
      <c r="O283" s="181"/>
      <c r="P283" s="181"/>
      <c r="Q283" s="181"/>
      <c r="R283" s="181"/>
    </row>
    <row r="284" spans="1:18" s="180" customFormat="1" ht="45" x14ac:dyDescent="0.25">
      <c r="A284" s="184" t="s">
        <v>534</v>
      </c>
      <c r="B284" s="141"/>
      <c r="C284" s="142"/>
      <c r="D284" s="142"/>
      <c r="E284" s="144" t="s">
        <v>135</v>
      </c>
      <c r="F284" s="144" t="s">
        <v>136</v>
      </c>
      <c r="G284" s="183" t="s">
        <v>618</v>
      </c>
      <c r="H284" s="144" t="s">
        <v>137</v>
      </c>
      <c r="I284" s="144" t="s">
        <v>138</v>
      </c>
      <c r="J284" s="144" t="s">
        <v>139</v>
      </c>
      <c r="K284" s="144" t="s">
        <v>140</v>
      </c>
      <c r="L284" s="143"/>
      <c r="M284" s="182"/>
      <c r="O284" s="181"/>
      <c r="P284" s="181"/>
      <c r="Q284" s="181"/>
      <c r="R284" s="181"/>
    </row>
    <row r="285" spans="1:18" ht="15" x14ac:dyDescent="0.2">
      <c r="A285" s="178" t="s">
        <v>534</v>
      </c>
      <c r="B285" s="353" t="s">
        <v>141</v>
      </c>
      <c r="C285" s="157" t="s">
        <v>22</v>
      </c>
      <c r="D285" s="55" t="s">
        <v>143</v>
      </c>
      <c r="E285" s="140">
        <v>15367645546</v>
      </c>
      <c r="F285" s="205" t="s">
        <v>239</v>
      </c>
      <c r="G285" s="179">
        <v>42913</v>
      </c>
      <c r="H285" s="175">
        <v>12478470154</v>
      </c>
      <c r="I285" s="39">
        <f>137.71/111.82</f>
        <v>1.2315328206045431</v>
      </c>
      <c r="J285" s="31" t="s">
        <v>185</v>
      </c>
      <c r="K285" s="50">
        <f>+E285/I285</f>
        <v>12478470154.336794</v>
      </c>
      <c r="L285" s="173" t="s">
        <v>178</v>
      </c>
      <c r="M285" s="54" t="s">
        <v>983</v>
      </c>
    </row>
    <row r="286" spans="1:18" ht="15" hidden="1" x14ac:dyDescent="0.2">
      <c r="A286" s="178" t="s">
        <v>837</v>
      </c>
      <c r="B286" s="353"/>
      <c r="C286" s="158"/>
      <c r="D286" s="55"/>
      <c r="E286" s="159"/>
      <c r="F286" s="355"/>
      <c r="G286" s="179"/>
      <c r="H286" s="175"/>
      <c r="I286" s="39"/>
      <c r="J286" s="31"/>
      <c r="K286" s="160"/>
      <c r="L286" s="353"/>
      <c r="M286" s="54"/>
    </row>
    <row r="287" spans="1:18" ht="15" hidden="1" x14ac:dyDescent="0.2">
      <c r="A287" s="178" t="s">
        <v>837</v>
      </c>
      <c r="B287" s="353"/>
      <c r="C287" s="158"/>
      <c r="D287" s="55"/>
      <c r="E287" s="159"/>
      <c r="F287" s="355"/>
      <c r="G287" s="179"/>
      <c r="H287" s="175"/>
      <c r="I287" s="39"/>
      <c r="J287" s="31"/>
      <c r="K287" s="160"/>
      <c r="L287" s="353"/>
      <c r="M287" s="54"/>
    </row>
    <row r="288" spans="1:18" hidden="1" x14ac:dyDescent="0.2">
      <c r="A288" s="178" t="s">
        <v>837</v>
      </c>
      <c r="B288" s="188"/>
      <c r="C288" s="188"/>
      <c r="D288" s="54"/>
      <c r="E288" s="54"/>
      <c r="F288" s="54"/>
      <c r="G288" s="187"/>
      <c r="H288" s="186"/>
      <c r="I288" s="54"/>
      <c r="J288" s="54"/>
      <c r="K288" s="54"/>
      <c r="L288" s="54"/>
      <c r="M288" s="54"/>
    </row>
    <row r="289" spans="1:18" hidden="1" x14ac:dyDescent="0.2">
      <c r="A289" s="178" t="s">
        <v>837</v>
      </c>
      <c r="B289" s="188"/>
      <c r="C289" s="188"/>
      <c r="D289" s="54"/>
      <c r="E289" s="54"/>
      <c r="F289" s="54"/>
      <c r="G289" s="187"/>
      <c r="H289" s="186"/>
      <c r="I289" s="54"/>
      <c r="J289" s="54"/>
      <c r="K289" s="54"/>
      <c r="L289" s="54"/>
      <c r="M289" s="54"/>
    </row>
    <row r="290" spans="1:18" hidden="1" x14ac:dyDescent="0.2">
      <c r="A290" s="178" t="s">
        <v>837</v>
      </c>
      <c r="B290" s="188"/>
      <c r="C290" s="188"/>
      <c r="D290" s="54"/>
      <c r="E290" s="54"/>
      <c r="F290" s="54"/>
      <c r="G290" s="187"/>
      <c r="H290" s="186"/>
      <c r="I290" s="54"/>
      <c r="J290" s="54"/>
      <c r="K290" s="54"/>
      <c r="L290" s="54"/>
      <c r="M290" s="54"/>
    </row>
    <row r="291" spans="1:18" s="180" customFormat="1" ht="15" x14ac:dyDescent="0.25">
      <c r="A291" s="180" t="s">
        <v>534</v>
      </c>
      <c r="B291" s="356" t="s">
        <v>240</v>
      </c>
      <c r="C291" s="356"/>
      <c r="D291" s="356"/>
      <c r="E291" s="356"/>
      <c r="F291" s="356"/>
      <c r="G291" s="185"/>
      <c r="H291" s="356"/>
      <c r="I291" s="356"/>
      <c r="J291" s="356"/>
      <c r="K291" s="356"/>
      <c r="L291" s="356"/>
      <c r="M291" s="182"/>
      <c r="O291" s="181"/>
      <c r="P291" s="181"/>
      <c r="Q291" s="181"/>
      <c r="R291" s="181"/>
    </row>
    <row r="292" spans="1:18" s="180" customFormat="1" ht="15" x14ac:dyDescent="0.25">
      <c r="A292" s="180" t="s">
        <v>474</v>
      </c>
      <c r="B292" s="356" t="s">
        <v>241</v>
      </c>
      <c r="C292" s="356"/>
      <c r="D292" s="356"/>
      <c r="E292" s="356"/>
      <c r="F292" s="356"/>
      <c r="G292" s="185"/>
      <c r="H292" s="356"/>
      <c r="I292" s="356"/>
      <c r="J292" s="356"/>
      <c r="K292" s="356"/>
      <c r="L292" s="356"/>
      <c r="M292" s="182"/>
      <c r="O292" s="181"/>
      <c r="P292" s="181"/>
      <c r="Q292" s="181"/>
      <c r="R292" s="181"/>
    </row>
    <row r="293" spans="1:18" s="180" customFormat="1" ht="15" x14ac:dyDescent="0.25">
      <c r="A293" s="184" t="s">
        <v>534</v>
      </c>
      <c r="B293" s="141" t="s">
        <v>130</v>
      </c>
      <c r="C293" s="142" t="s">
        <v>131</v>
      </c>
      <c r="D293" s="142" t="s">
        <v>132</v>
      </c>
      <c r="E293" s="845" t="s">
        <v>133</v>
      </c>
      <c r="F293" s="846"/>
      <c r="G293" s="845" t="s">
        <v>134</v>
      </c>
      <c r="H293" s="847"/>
      <c r="I293" s="847"/>
      <c r="J293" s="847"/>
      <c r="K293" s="846"/>
      <c r="L293" s="143" t="s">
        <v>97</v>
      </c>
      <c r="M293" s="143" t="s">
        <v>835</v>
      </c>
      <c r="O293" s="181"/>
      <c r="P293" s="181"/>
      <c r="Q293" s="181"/>
      <c r="R293" s="181"/>
    </row>
    <row r="294" spans="1:18" s="180" customFormat="1" ht="45" x14ac:dyDescent="0.25">
      <c r="A294" s="184" t="s">
        <v>534</v>
      </c>
      <c r="B294" s="141"/>
      <c r="C294" s="142"/>
      <c r="D294" s="142"/>
      <c r="E294" s="144" t="s">
        <v>135</v>
      </c>
      <c r="F294" s="144" t="s">
        <v>136</v>
      </c>
      <c r="G294" s="183" t="s">
        <v>618</v>
      </c>
      <c r="H294" s="144" t="s">
        <v>137</v>
      </c>
      <c r="I294" s="144" t="s">
        <v>138</v>
      </c>
      <c r="J294" s="144" t="s">
        <v>139</v>
      </c>
      <c r="K294" s="144" t="s">
        <v>140</v>
      </c>
      <c r="L294" s="143"/>
      <c r="M294" s="182"/>
      <c r="O294" s="181"/>
      <c r="P294" s="181"/>
      <c r="Q294" s="181"/>
      <c r="R294" s="181"/>
    </row>
    <row r="295" spans="1:18" ht="28.5" x14ac:dyDescent="0.2">
      <c r="A295" s="178" t="s">
        <v>534</v>
      </c>
      <c r="B295" s="353" t="s">
        <v>141</v>
      </c>
      <c r="C295" s="355" t="s">
        <v>709</v>
      </c>
      <c r="D295" s="55" t="s">
        <v>143</v>
      </c>
      <c r="E295" s="155">
        <v>3039215719</v>
      </c>
      <c r="F295" s="199" t="s">
        <v>710</v>
      </c>
      <c r="G295" s="198" t="s">
        <v>242</v>
      </c>
      <c r="H295" s="202">
        <v>2456948393</v>
      </c>
      <c r="I295" s="39">
        <f>138.32/111.82</f>
        <v>1.2369880164550171</v>
      </c>
      <c r="J295" s="79" t="s">
        <v>335</v>
      </c>
      <c r="K295" s="156">
        <f>+E295/I295</f>
        <v>2456948392.8468766</v>
      </c>
      <c r="L295" s="173" t="s">
        <v>243</v>
      </c>
      <c r="M295" s="54"/>
      <c r="O295" s="181"/>
      <c r="P295" s="181"/>
      <c r="Q295" s="181"/>
    </row>
    <row r="296" spans="1:18" ht="15" customHeight="1" x14ac:dyDescent="0.2">
      <c r="A296" s="178" t="s">
        <v>534</v>
      </c>
      <c r="B296" s="353" t="s">
        <v>145</v>
      </c>
      <c r="C296" s="355" t="s">
        <v>709</v>
      </c>
      <c r="D296" s="55" t="s">
        <v>143</v>
      </c>
      <c r="E296" s="155">
        <f>11645347</f>
        <v>11645347</v>
      </c>
      <c r="F296" s="199" t="s">
        <v>711</v>
      </c>
      <c r="G296" s="198">
        <v>43110</v>
      </c>
      <c r="H296" s="860">
        <v>2456948393</v>
      </c>
      <c r="I296" s="39">
        <f>138.85/111.82</f>
        <v>1.2417277767841173</v>
      </c>
      <c r="J296" s="204" t="s">
        <v>231</v>
      </c>
      <c r="K296" s="156">
        <f>+E296/I296</f>
        <v>9378341.3866762705</v>
      </c>
      <c r="L296" s="173" t="s">
        <v>243</v>
      </c>
      <c r="M296" s="54" t="s">
        <v>982</v>
      </c>
      <c r="O296" s="181"/>
      <c r="P296" s="181"/>
      <c r="Q296" s="181"/>
    </row>
    <row r="297" spans="1:18" ht="14.25" x14ac:dyDescent="0.2">
      <c r="A297" s="178"/>
      <c r="B297" s="353" t="s">
        <v>145</v>
      </c>
      <c r="C297" s="355" t="s">
        <v>709</v>
      </c>
      <c r="D297" s="55" t="s">
        <v>143</v>
      </c>
      <c r="E297" s="155">
        <v>3039215719</v>
      </c>
      <c r="F297" s="199" t="s">
        <v>711</v>
      </c>
      <c r="G297" s="198">
        <v>43109</v>
      </c>
      <c r="H297" s="861"/>
      <c r="I297" s="39">
        <f>138.85/111.82</f>
        <v>1.2417277767841173</v>
      </c>
      <c r="J297" s="204" t="s">
        <v>231</v>
      </c>
      <c r="K297" s="156">
        <f>+E297/I297</f>
        <v>2447570051.8442926</v>
      </c>
      <c r="L297" s="173"/>
      <c r="M297" s="54" t="s">
        <v>981</v>
      </c>
      <c r="O297" s="181"/>
      <c r="P297" s="181"/>
      <c r="Q297" s="181"/>
    </row>
    <row r="298" spans="1:18" ht="14.25" x14ac:dyDescent="0.2">
      <c r="A298" s="178" t="s">
        <v>534</v>
      </c>
      <c r="B298" s="353" t="s">
        <v>146</v>
      </c>
      <c r="C298" s="355" t="s">
        <v>709</v>
      </c>
      <c r="D298" s="55" t="s">
        <v>143</v>
      </c>
      <c r="E298" s="155">
        <v>3069977012</v>
      </c>
      <c r="F298" s="199" t="s">
        <v>712</v>
      </c>
      <c r="G298" s="198">
        <v>43150</v>
      </c>
      <c r="H298" s="202">
        <v>2456948393</v>
      </c>
      <c r="I298" s="39">
        <f>139.72/111.82</f>
        <v>1.2495081380790556</v>
      </c>
      <c r="J298" s="76" t="s">
        <v>244</v>
      </c>
      <c r="K298" s="156">
        <f>+E298/I298</f>
        <v>2456948393.0850272</v>
      </c>
      <c r="L298" s="173" t="s">
        <v>243</v>
      </c>
      <c r="M298" s="54" t="s">
        <v>980</v>
      </c>
      <c r="O298" s="181"/>
      <c r="P298" s="181"/>
      <c r="Q298" s="181"/>
    </row>
    <row r="299" spans="1:18" ht="14.25" x14ac:dyDescent="0.2">
      <c r="A299" s="178" t="s">
        <v>534</v>
      </c>
      <c r="B299" s="353" t="s">
        <v>147</v>
      </c>
      <c r="C299" s="355" t="s">
        <v>709</v>
      </c>
      <c r="D299" s="55" t="s">
        <v>143</v>
      </c>
      <c r="E299" s="155">
        <v>3069977012</v>
      </c>
      <c r="F299" s="199" t="s">
        <v>713</v>
      </c>
      <c r="G299" s="198">
        <v>43157</v>
      </c>
      <c r="H299" s="202">
        <v>2456948393</v>
      </c>
      <c r="I299" s="39">
        <f>139.72/111.82</f>
        <v>1.2495081380790556</v>
      </c>
      <c r="J299" s="76" t="s">
        <v>245</v>
      </c>
      <c r="K299" s="156">
        <f>+E299/I299</f>
        <v>2456948393.0850272</v>
      </c>
      <c r="L299" s="173" t="s">
        <v>218</v>
      </c>
      <c r="M299" s="54"/>
      <c r="O299" s="181"/>
      <c r="P299" s="181"/>
      <c r="Q299" s="181"/>
    </row>
    <row r="300" spans="1:18" ht="14.25" x14ac:dyDescent="0.2">
      <c r="A300" s="178" t="s">
        <v>534</v>
      </c>
      <c r="B300" s="146" t="s">
        <v>148</v>
      </c>
      <c r="C300" s="147" t="s">
        <v>709</v>
      </c>
      <c r="D300" s="58" t="s">
        <v>143</v>
      </c>
      <c r="E300" s="156">
        <v>3091729640</v>
      </c>
      <c r="F300" s="149" t="s">
        <v>714</v>
      </c>
      <c r="G300" s="196">
        <v>43182</v>
      </c>
      <c r="H300" s="202">
        <v>2456948393</v>
      </c>
      <c r="I300" s="74">
        <f>140.71/111.82</f>
        <v>1.2583616526560546</v>
      </c>
      <c r="J300" s="76" t="s">
        <v>237</v>
      </c>
      <c r="K300" s="156">
        <f>+E300/I300</f>
        <v>2456948392.7567334</v>
      </c>
      <c r="L300" s="194" t="s">
        <v>218</v>
      </c>
      <c r="M300" s="54" t="s">
        <v>979</v>
      </c>
      <c r="O300" s="181"/>
      <c r="P300" s="181"/>
      <c r="Q300" s="181"/>
    </row>
    <row r="301" spans="1:18" ht="14.25" x14ac:dyDescent="0.2">
      <c r="A301" s="178" t="s">
        <v>534</v>
      </c>
      <c r="B301" s="353" t="s">
        <v>149</v>
      </c>
      <c r="C301" s="355" t="s">
        <v>709</v>
      </c>
      <c r="D301" s="55" t="s">
        <v>143</v>
      </c>
      <c r="E301" s="155">
        <f>3099200240</f>
        <v>3099200240</v>
      </c>
      <c r="F301" s="199" t="s">
        <v>715</v>
      </c>
      <c r="G301" s="198">
        <v>43237</v>
      </c>
      <c r="H301" s="860">
        <v>2456948393</v>
      </c>
      <c r="I301" s="74">
        <f>141.7/111.82</f>
        <v>1.2672151672330532</v>
      </c>
      <c r="J301" s="76" t="s">
        <v>284</v>
      </c>
      <c r="K301" s="156">
        <f>+E301/I301</f>
        <v>2445677987.5568099</v>
      </c>
      <c r="L301" s="173" t="s">
        <v>218</v>
      </c>
      <c r="M301" s="54" t="s">
        <v>978</v>
      </c>
      <c r="N301" s="203" t="s">
        <v>977</v>
      </c>
      <c r="O301" s="181"/>
      <c r="P301" s="181"/>
      <c r="Q301" s="181"/>
    </row>
    <row r="302" spans="1:18" ht="14.25" x14ac:dyDescent="0.2">
      <c r="A302" s="178"/>
      <c r="B302" s="353" t="s">
        <v>149</v>
      </c>
      <c r="C302" s="355" t="s">
        <v>709</v>
      </c>
      <c r="D302" s="55" t="s">
        <v>143</v>
      </c>
      <c r="E302" s="155">
        <v>14282029</v>
      </c>
      <c r="F302" s="199" t="s">
        <v>715</v>
      </c>
      <c r="G302" s="198">
        <v>43237</v>
      </c>
      <c r="H302" s="861"/>
      <c r="I302" s="74">
        <f>141.7/111.82</f>
        <v>1.2672151672330532</v>
      </c>
      <c r="J302" s="76" t="s">
        <v>284</v>
      </c>
      <c r="K302" s="156">
        <f>+E302/I302</f>
        <v>11270405.665349329</v>
      </c>
      <c r="L302" s="173"/>
      <c r="M302" s="54" t="s">
        <v>976</v>
      </c>
      <c r="O302" s="181"/>
      <c r="P302" s="181"/>
      <c r="Q302" s="181"/>
    </row>
    <row r="303" spans="1:18" ht="14.25" x14ac:dyDescent="0.2">
      <c r="A303" s="178" t="s">
        <v>534</v>
      </c>
      <c r="B303" s="353" t="s">
        <v>150</v>
      </c>
      <c r="C303" s="355" t="s">
        <v>709</v>
      </c>
      <c r="D303" s="55" t="s">
        <v>143</v>
      </c>
      <c r="E303" s="155">
        <v>3113482269</v>
      </c>
      <c r="F303" s="199" t="s">
        <v>716</v>
      </c>
      <c r="G303" s="198">
        <v>43249</v>
      </c>
      <c r="H303" s="202">
        <v>2456948393</v>
      </c>
      <c r="I303" s="74">
        <f>141.7/111.82</f>
        <v>1.2672151672330532</v>
      </c>
      <c r="J303" s="76" t="s">
        <v>285</v>
      </c>
      <c r="K303" s="156">
        <f>+E303/I303</f>
        <v>2456948393.2221594</v>
      </c>
      <c r="L303" s="173" t="s">
        <v>218</v>
      </c>
      <c r="M303" s="54" t="s">
        <v>975</v>
      </c>
      <c r="O303" s="181"/>
      <c r="P303" s="181"/>
      <c r="Q303" s="181"/>
    </row>
    <row r="304" spans="1:18" ht="14.25" x14ac:dyDescent="0.2">
      <c r="A304" s="178" t="s">
        <v>534</v>
      </c>
      <c r="B304" s="353" t="s">
        <v>151</v>
      </c>
      <c r="C304" s="355" t="s">
        <v>709</v>
      </c>
      <c r="D304" s="55" t="s">
        <v>143</v>
      </c>
      <c r="E304" s="155">
        <v>3126226233</v>
      </c>
      <c r="F304" s="199" t="s">
        <v>717</v>
      </c>
      <c r="G304" s="198">
        <v>43305</v>
      </c>
      <c r="H304" s="202">
        <v>2456948393</v>
      </c>
      <c r="I304" s="74">
        <f>142.28/111.82</f>
        <v>1.272402074763012</v>
      </c>
      <c r="J304" s="76" t="s">
        <v>302</v>
      </c>
      <c r="K304" s="156">
        <f>+E304/I304</f>
        <v>2456948393.1266518</v>
      </c>
      <c r="L304" s="173" t="s">
        <v>243</v>
      </c>
      <c r="M304" s="54" t="s">
        <v>974</v>
      </c>
      <c r="O304" s="181"/>
      <c r="P304" s="181"/>
      <c r="Q304" s="181"/>
    </row>
    <row r="305" spans="1:17" ht="14.25" x14ac:dyDescent="0.2">
      <c r="A305" s="178" t="s">
        <v>534</v>
      </c>
      <c r="B305" s="353" t="s">
        <v>179</v>
      </c>
      <c r="C305" s="355" t="s">
        <v>709</v>
      </c>
      <c r="D305" s="55" t="s">
        <v>143</v>
      </c>
      <c r="E305" s="155">
        <v>3126226233</v>
      </c>
      <c r="F305" s="199" t="s">
        <v>718</v>
      </c>
      <c r="G305" s="198">
        <v>43313</v>
      </c>
      <c r="H305" s="202">
        <v>2456948393</v>
      </c>
      <c r="I305" s="74">
        <f>142.28/111.82</f>
        <v>1.272402074763012</v>
      </c>
      <c r="J305" s="76" t="s">
        <v>302</v>
      </c>
      <c r="K305" s="156">
        <f>+E305/I305</f>
        <v>2456948393.1266518</v>
      </c>
      <c r="L305" s="173" t="s">
        <v>218</v>
      </c>
      <c r="M305" s="54" t="s">
        <v>973</v>
      </c>
      <c r="O305" s="181"/>
      <c r="P305" s="181"/>
      <c r="Q305" s="181"/>
    </row>
    <row r="306" spans="1:17" ht="28.5" x14ac:dyDescent="0.2">
      <c r="A306" s="178" t="s">
        <v>534</v>
      </c>
      <c r="B306" s="146" t="s">
        <v>180</v>
      </c>
      <c r="C306" s="147" t="s">
        <v>709</v>
      </c>
      <c r="D306" s="58" t="s">
        <v>143</v>
      </c>
      <c r="E306" s="156">
        <v>3122051486</v>
      </c>
      <c r="F306" s="149" t="s">
        <v>719</v>
      </c>
      <c r="G306" s="196">
        <v>43353</v>
      </c>
      <c r="H306" s="202">
        <v>2456948393</v>
      </c>
      <c r="I306" s="74">
        <f>142.27/111.82</f>
        <v>1.2723126453228404</v>
      </c>
      <c r="J306" s="76" t="s">
        <v>310</v>
      </c>
      <c r="K306" s="156">
        <f>+E306/I306</f>
        <v>2453839861.9843955</v>
      </c>
      <c r="L306" s="173" t="s">
        <v>720</v>
      </c>
      <c r="M306" s="54" t="s">
        <v>972</v>
      </c>
      <c r="O306" s="181"/>
      <c r="P306" s="181"/>
      <c r="Q306" s="181"/>
    </row>
    <row r="307" spans="1:17" ht="14.25" x14ac:dyDescent="0.2">
      <c r="A307" s="178" t="s">
        <v>534</v>
      </c>
      <c r="B307" s="353" t="s">
        <v>181</v>
      </c>
      <c r="C307" s="355" t="s">
        <v>709</v>
      </c>
      <c r="D307" s="55" t="s">
        <v>143</v>
      </c>
      <c r="E307" s="155">
        <v>3131060150</v>
      </c>
      <c r="F307" s="199" t="s">
        <v>721</v>
      </c>
      <c r="G307" s="198">
        <v>43384</v>
      </c>
      <c r="H307" s="202">
        <v>2456948393</v>
      </c>
      <c r="I307" s="74">
        <f>142.5/111.82</f>
        <v>1.2743695224467895</v>
      </c>
      <c r="J307" s="76" t="s">
        <v>317</v>
      </c>
      <c r="K307" s="156">
        <f>+E307/I307</f>
        <v>2456948392.7929826</v>
      </c>
      <c r="L307" s="173" t="s">
        <v>218</v>
      </c>
      <c r="M307" s="54" t="s">
        <v>971</v>
      </c>
      <c r="O307" s="181"/>
      <c r="P307" s="181"/>
      <c r="Q307" s="181"/>
    </row>
    <row r="308" spans="1:17" ht="14.25" x14ac:dyDescent="0.2">
      <c r="A308" s="178" t="s">
        <v>534</v>
      </c>
      <c r="B308" s="353" t="s">
        <v>182</v>
      </c>
      <c r="C308" s="355" t="s">
        <v>709</v>
      </c>
      <c r="D308" s="55" t="s">
        <v>143</v>
      </c>
      <c r="E308" s="155">
        <v>3131060150</v>
      </c>
      <c r="F308" s="199" t="s">
        <v>722</v>
      </c>
      <c r="G308" s="198">
        <v>43384</v>
      </c>
      <c r="H308" s="202">
        <v>2456948393</v>
      </c>
      <c r="I308" s="74">
        <f>142.5/111.82</f>
        <v>1.2743695224467895</v>
      </c>
      <c r="J308" s="76" t="s">
        <v>317</v>
      </c>
      <c r="K308" s="156">
        <f>+E308/I308</f>
        <v>2456948392.7929826</v>
      </c>
      <c r="L308" s="173" t="s">
        <v>218</v>
      </c>
      <c r="M308" s="54" t="s">
        <v>971</v>
      </c>
      <c r="O308" s="181"/>
      <c r="P308" s="181"/>
      <c r="Q308" s="181"/>
    </row>
    <row r="309" spans="1:17" ht="14.25" x14ac:dyDescent="0.2">
      <c r="A309" s="178" t="s">
        <v>534</v>
      </c>
      <c r="B309" s="353"/>
      <c r="C309" s="355" t="s">
        <v>709</v>
      </c>
      <c r="D309" s="55" t="s">
        <v>143</v>
      </c>
      <c r="E309" s="155">
        <v>4008101</v>
      </c>
      <c r="F309" s="199" t="s">
        <v>323</v>
      </c>
      <c r="G309" s="198">
        <v>43431</v>
      </c>
      <c r="H309" s="202"/>
      <c r="I309" s="74">
        <f>142.5/111.82</f>
        <v>1.2743695224467895</v>
      </c>
      <c r="J309" s="76" t="s">
        <v>324</v>
      </c>
      <c r="K309" s="156">
        <f>+E309/I309</f>
        <v>3145163.8864561403</v>
      </c>
      <c r="L309" s="173" t="s">
        <v>325</v>
      </c>
      <c r="M309" s="54" t="s">
        <v>969</v>
      </c>
      <c r="N309" s="170" t="s">
        <v>970</v>
      </c>
      <c r="O309" s="181"/>
      <c r="P309" s="181"/>
      <c r="Q309" s="181"/>
    </row>
    <row r="310" spans="1:17" ht="14.25" x14ac:dyDescent="0.2">
      <c r="A310" s="178" t="s">
        <v>534</v>
      </c>
      <c r="B310" s="353" t="s">
        <v>183</v>
      </c>
      <c r="C310" s="355" t="s">
        <v>709</v>
      </c>
      <c r="D310" s="55" t="s">
        <v>143</v>
      </c>
      <c r="E310" s="155">
        <v>3134795450</v>
      </c>
      <c r="F310" s="199" t="s">
        <v>723</v>
      </c>
      <c r="G310" s="198">
        <v>43432</v>
      </c>
      <c r="H310" s="202">
        <v>2456948393</v>
      </c>
      <c r="I310" s="74">
        <f>142.67/111.82</f>
        <v>1.2758898229297084</v>
      </c>
      <c r="J310" s="76" t="s">
        <v>324</v>
      </c>
      <c r="K310" s="156">
        <f>+E310/I310</f>
        <v>2456948392.9277353</v>
      </c>
      <c r="L310" s="173" t="s">
        <v>218</v>
      </c>
      <c r="M310" s="54" t="s">
        <v>969</v>
      </c>
      <c r="N310" s="203" t="s">
        <v>968</v>
      </c>
      <c r="O310" s="181"/>
      <c r="P310" s="181"/>
      <c r="Q310" s="181"/>
    </row>
    <row r="311" spans="1:17" ht="14.25" x14ac:dyDescent="0.2">
      <c r="A311" s="178" t="s">
        <v>534</v>
      </c>
      <c r="B311" s="353" t="s">
        <v>184</v>
      </c>
      <c r="C311" s="355" t="s">
        <v>709</v>
      </c>
      <c r="D311" s="55" t="s">
        <v>143</v>
      </c>
      <c r="E311" s="155">
        <v>3138530750</v>
      </c>
      <c r="F311" s="199" t="s">
        <v>724</v>
      </c>
      <c r="G311" s="198">
        <v>43444</v>
      </c>
      <c r="H311" s="202">
        <v>2456948393</v>
      </c>
      <c r="I311" s="74">
        <f>142.84/111.82</f>
        <v>1.2774101234126276</v>
      </c>
      <c r="J311" s="76" t="s">
        <v>326</v>
      </c>
      <c r="K311" s="156">
        <f>+E311/I311</f>
        <v>2456948393.0621672</v>
      </c>
      <c r="L311" s="173" t="s">
        <v>218</v>
      </c>
      <c r="M311" s="54" t="s">
        <v>967</v>
      </c>
      <c r="O311" s="181"/>
      <c r="P311" s="181"/>
      <c r="Q311" s="181"/>
    </row>
    <row r="312" spans="1:17" ht="14.25" x14ac:dyDescent="0.2">
      <c r="A312" s="178" t="s">
        <v>534</v>
      </c>
      <c r="B312" s="353" t="s">
        <v>186</v>
      </c>
      <c r="C312" s="355" t="s">
        <v>709</v>
      </c>
      <c r="D312" s="55" t="s">
        <v>143</v>
      </c>
      <c r="E312" s="155">
        <v>3138530750</v>
      </c>
      <c r="F312" s="199" t="s">
        <v>725</v>
      </c>
      <c r="G312" s="198">
        <v>43444</v>
      </c>
      <c r="H312" s="202">
        <v>2456948393</v>
      </c>
      <c r="I312" s="74">
        <f>142.84/111.82</f>
        <v>1.2774101234126276</v>
      </c>
      <c r="J312" s="76" t="s">
        <v>326</v>
      </c>
      <c r="K312" s="156">
        <f>+E312/I312</f>
        <v>2456948393.0621672</v>
      </c>
      <c r="L312" s="173" t="s">
        <v>218</v>
      </c>
      <c r="M312" s="54" t="s">
        <v>967</v>
      </c>
      <c r="O312" s="181"/>
      <c r="P312" s="181"/>
      <c r="Q312" s="181"/>
    </row>
    <row r="313" spans="1:17" ht="14.25" x14ac:dyDescent="0.2">
      <c r="A313" s="178" t="s">
        <v>534</v>
      </c>
      <c r="B313" s="353" t="s">
        <v>188</v>
      </c>
      <c r="C313" s="355" t="s">
        <v>709</v>
      </c>
      <c r="D313" s="55" t="s">
        <v>143</v>
      </c>
      <c r="E313" s="155">
        <v>3166875084</v>
      </c>
      <c r="F313" s="199" t="s">
        <v>726</v>
      </c>
      <c r="G313" s="198">
        <v>43507</v>
      </c>
      <c r="H313" s="202">
        <v>2456948393</v>
      </c>
      <c r="I313" s="74">
        <f>100.6/78.05</f>
        <v>1.2889173606662396</v>
      </c>
      <c r="J313" s="76" t="s">
        <v>338</v>
      </c>
      <c r="K313" s="156">
        <f>+E313/I313</f>
        <v>2457003979.1868787</v>
      </c>
      <c r="L313" s="173" t="s">
        <v>218</v>
      </c>
      <c r="M313" s="54" t="s">
        <v>966</v>
      </c>
      <c r="O313" s="181"/>
      <c r="P313" s="181"/>
      <c r="Q313" s="181"/>
    </row>
    <row r="314" spans="1:17" ht="14.25" x14ac:dyDescent="0.2">
      <c r="A314" s="178" t="s">
        <v>534</v>
      </c>
      <c r="B314" s="353" t="s">
        <v>190</v>
      </c>
      <c r="C314" s="355" t="s">
        <v>709</v>
      </c>
      <c r="D314" s="55" t="s">
        <v>143</v>
      </c>
      <c r="E314" s="155">
        <v>7000000000</v>
      </c>
      <c r="F314" s="199" t="s">
        <v>727</v>
      </c>
      <c r="G314" s="198">
        <v>43550</v>
      </c>
      <c r="H314" s="202">
        <v>2456948393</v>
      </c>
      <c r="I314" s="74">
        <f>101.18/78.05</f>
        <v>1.2963484945547727</v>
      </c>
      <c r="J314" s="76" t="s">
        <v>345</v>
      </c>
      <c r="K314" s="156">
        <f>+E314/I314</f>
        <v>5399782565.7244511</v>
      </c>
      <c r="L314" s="173" t="s">
        <v>346</v>
      </c>
      <c r="M314" s="54" t="s">
        <v>965</v>
      </c>
      <c r="O314" s="181"/>
      <c r="P314" s="181"/>
      <c r="Q314" s="181"/>
    </row>
    <row r="315" spans="1:17" ht="15" x14ac:dyDescent="0.2">
      <c r="A315" s="178" t="s">
        <v>534</v>
      </c>
      <c r="B315" s="353" t="s">
        <v>192</v>
      </c>
      <c r="C315" s="355" t="s">
        <v>709</v>
      </c>
      <c r="D315" s="55" t="s">
        <v>143</v>
      </c>
      <c r="E315" s="200"/>
      <c r="F315" s="199" t="s">
        <v>728</v>
      </c>
      <c r="G315" s="198"/>
      <c r="H315" s="202">
        <v>2456948393</v>
      </c>
      <c r="I315" s="74">
        <f>101.18/78.05</f>
        <v>1.2963484945547727</v>
      </c>
      <c r="J315" s="76"/>
      <c r="K315" s="156"/>
      <c r="L315" s="201" t="s">
        <v>402</v>
      </c>
      <c r="M315" s="54"/>
      <c r="O315" s="181"/>
      <c r="P315" s="181"/>
      <c r="Q315" s="181"/>
    </row>
    <row r="316" spans="1:17" ht="15" x14ac:dyDescent="0.2">
      <c r="A316" s="178" t="s">
        <v>534</v>
      </c>
      <c r="B316" s="353" t="s">
        <v>246</v>
      </c>
      <c r="C316" s="355" t="s">
        <v>709</v>
      </c>
      <c r="D316" s="55" t="s">
        <v>143</v>
      </c>
      <c r="E316" s="200"/>
      <c r="F316" s="199" t="s">
        <v>729</v>
      </c>
      <c r="G316" s="198"/>
      <c r="H316" s="197">
        <v>1455974867</v>
      </c>
      <c r="I316" s="74">
        <f>101.18/78.05</f>
        <v>1.2963484945547727</v>
      </c>
      <c r="J316" s="76"/>
      <c r="K316" s="156"/>
      <c r="L316" s="201" t="s">
        <v>402</v>
      </c>
      <c r="M316" s="54"/>
      <c r="O316" s="181"/>
      <c r="P316" s="181"/>
      <c r="Q316" s="181"/>
    </row>
    <row r="317" spans="1:17" ht="15" x14ac:dyDescent="0.2">
      <c r="A317" s="178" t="s">
        <v>534</v>
      </c>
      <c r="B317" s="353" t="s">
        <v>247</v>
      </c>
      <c r="C317" s="355" t="s">
        <v>709</v>
      </c>
      <c r="D317" s="55" t="s">
        <v>143</v>
      </c>
      <c r="E317" s="200">
        <v>6309098263</v>
      </c>
      <c r="F317" s="199" t="s">
        <v>730</v>
      </c>
      <c r="G317" s="198">
        <v>43612</v>
      </c>
      <c r="H317" s="197">
        <v>1455974867</v>
      </c>
      <c r="I317" s="74">
        <f>102.12/78.05</f>
        <v>1.3083920563741192</v>
      </c>
      <c r="J317" s="76" t="s">
        <v>401</v>
      </c>
      <c r="K317" s="156">
        <f>+E317/I317</f>
        <v>4822024279.5451431</v>
      </c>
      <c r="L317" s="173" t="s">
        <v>421</v>
      </c>
      <c r="M317" s="54"/>
      <c r="N317" s="170" t="s">
        <v>964</v>
      </c>
      <c r="O317" s="181"/>
      <c r="P317" s="181"/>
      <c r="Q317" s="181"/>
    </row>
    <row r="318" spans="1:17" ht="15" x14ac:dyDescent="0.2">
      <c r="A318" s="178" t="s">
        <v>534</v>
      </c>
      <c r="B318" s="353" t="s">
        <v>248</v>
      </c>
      <c r="C318" s="355" t="s">
        <v>709</v>
      </c>
      <c r="D318" s="55" t="s">
        <v>143</v>
      </c>
      <c r="E318" s="200"/>
      <c r="F318" s="199" t="s">
        <v>731</v>
      </c>
      <c r="G318" s="198"/>
      <c r="H318" s="197">
        <v>1455974867</v>
      </c>
      <c r="I318" s="74"/>
      <c r="J318" s="76"/>
      <c r="K318" s="156"/>
      <c r="L318" s="173" t="s">
        <v>218</v>
      </c>
      <c r="M318" s="54"/>
      <c r="O318" s="181"/>
      <c r="P318" s="181"/>
      <c r="Q318" s="181"/>
    </row>
    <row r="319" spans="1:17" ht="15" x14ac:dyDescent="0.2">
      <c r="A319" s="178" t="s">
        <v>534</v>
      </c>
      <c r="B319" s="353" t="s">
        <v>249</v>
      </c>
      <c r="C319" s="355" t="s">
        <v>709</v>
      </c>
      <c r="D319" s="55" t="s">
        <v>143</v>
      </c>
      <c r="E319" s="200"/>
      <c r="F319" s="199" t="s">
        <v>732</v>
      </c>
      <c r="G319" s="198"/>
      <c r="H319" s="197">
        <v>1455974867</v>
      </c>
      <c r="I319" s="74"/>
      <c r="J319" s="76"/>
      <c r="K319" s="156"/>
      <c r="L319" s="173" t="s">
        <v>218</v>
      </c>
      <c r="M319" s="54"/>
      <c r="O319" s="181"/>
      <c r="P319" s="181"/>
      <c r="Q319" s="181"/>
    </row>
    <row r="320" spans="1:17" ht="15" x14ac:dyDescent="0.25">
      <c r="A320" s="178" t="s">
        <v>534</v>
      </c>
      <c r="B320" s="146" t="s">
        <v>250</v>
      </c>
      <c r="C320" s="147" t="s">
        <v>709</v>
      </c>
      <c r="D320" s="58" t="s">
        <v>143</v>
      </c>
      <c r="E320" s="148">
        <v>2643821720</v>
      </c>
      <c r="F320" s="149" t="s">
        <v>733</v>
      </c>
      <c r="G320" s="196">
        <v>43650</v>
      </c>
      <c r="H320" s="195">
        <v>1455974867</v>
      </c>
      <c r="I320" s="74">
        <f>102.44/78.05</f>
        <v>1.3124919923126201</v>
      </c>
      <c r="J320" s="76" t="s">
        <v>422</v>
      </c>
      <c r="K320" s="156">
        <f>+E320/I320</f>
        <v>2014352647.8524013</v>
      </c>
      <c r="L320" s="194" t="s">
        <v>423</v>
      </c>
      <c r="M320" s="54" t="s">
        <v>963</v>
      </c>
      <c r="O320" s="181"/>
      <c r="P320" s="181"/>
      <c r="Q320" s="181"/>
    </row>
    <row r="321" spans="1:18" ht="15" x14ac:dyDescent="0.25">
      <c r="A321" s="178" t="s">
        <v>534</v>
      </c>
      <c r="B321" s="146" t="s">
        <v>836</v>
      </c>
      <c r="C321" s="147" t="s">
        <v>709</v>
      </c>
      <c r="D321" s="58" t="s">
        <v>143</v>
      </c>
      <c r="E321" s="148">
        <v>9754517</v>
      </c>
      <c r="F321" s="149" t="s">
        <v>733</v>
      </c>
      <c r="G321" s="196">
        <v>43658</v>
      </c>
      <c r="H321" s="195"/>
      <c r="I321" s="74">
        <f>102.71/78.05</f>
        <v>1.3159513132607303</v>
      </c>
      <c r="J321" s="76" t="s">
        <v>424</v>
      </c>
      <c r="K321" s="156">
        <f>+E321/I321</f>
        <v>7412521.194138837</v>
      </c>
      <c r="L321" s="194" t="s">
        <v>425</v>
      </c>
      <c r="M321" s="54" t="s">
        <v>962</v>
      </c>
      <c r="O321" s="181"/>
      <c r="P321" s="181"/>
      <c r="Q321" s="181"/>
    </row>
    <row r="322" spans="1:18" ht="26.25" x14ac:dyDescent="0.25">
      <c r="A322" s="339" t="s">
        <v>534</v>
      </c>
      <c r="B322" s="338" t="s">
        <v>836</v>
      </c>
      <c r="C322" s="337" t="s">
        <v>709</v>
      </c>
      <c r="D322" s="336" t="s">
        <v>143</v>
      </c>
      <c r="E322" s="335">
        <v>3518806545</v>
      </c>
      <c r="F322" s="334"/>
      <c r="G322" s="333">
        <v>43916</v>
      </c>
      <c r="H322" s="332"/>
      <c r="I322" s="331">
        <f>104.94/78.05</f>
        <v>1.3445227418321588</v>
      </c>
      <c r="J322" s="330" t="s">
        <v>734</v>
      </c>
      <c r="K322" s="329">
        <f>+E322/I322</f>
        <v>2617141707.9974275</v>
      </c>
      <c r="L322" s="328"/>
      <c r="M322" s="327" t="s">
        <v>961</v>
      </c>
      <c r="N322" s="326" t="s">
        <v>1096</v>
      </c>
      <c r="O322" s="181"/>
      <c r="P322" s="181"/>
      <c r="Q322" s="181"/>
    </row>
    <row r="323" spans="1:18" ht="26.25" x14ac:dyDescent="0.25">
      <c r="A323" s="339" t="s">
        <v>534</v>
      </c>
      <c r="B323" s="338" t="s">
        <v>836</v>
      </c>
      <c r="C323" s="337" t="s">
        <v>709</v>
      </c>
      <c r="D323" s="336" t="s">
        <v>143</v>
      </c>
      <c r="E323" s="335">
        <v>-3518806545</v>
      </c>
      <c r="F323" s="334"/>
      <c r="G323" s="333">
        <v>43916</v>
      </c>
      <c r="H323" s="332"/>
      <c r="I323" s="331">
        <f>104.94/78.05</f>
        <v>1.3445227418321588</v>
      </c>
      <c r="J323" s="330" t="s">
        <v>734</v>
      </c>
      <c r="K323" s="329">
        <f>+E323/I323</f>
        <v>-2617141707.9974275</v>
      </c>
      <c r="L323" s="328"/>
      <c r="M323" s="327" t="s">
        <v>961</v>
      </c>
      <c r="N323" s="326" t="s">
        <v>1096</v>
      </c>
      <c r="O323" s="181"/>
      <c r="P323" s="181"/>
      <c r="Q323" s="181"/>
    </row>
    <row r="324" spans="1:18" s="119" customFormat="1" x14ac:dyDescent="0.2">
      <c r="A324" s="178" t="s">
        <v>534</v>
      </c>
      <c r="B324" s="150" t="s">
        <v>426</v>
      </c>
      <c r="C324" s="151"/>
      <c r="D324" s="122"/>
      <c r="E324" s="152">
        <f>SUM(E295:E323)</f>
        <v>65730763874</v>
      </c>
      <c r="F324" s="153"/>
      <c r="G324" s="193"/>
      <c r="H324" s="192">
        <f>SUM(H295:H321)</f>
        <v>51504945409</v>
      </c>
      <c r="I324" s="123"/>
      <c r="J324" s="124"/>
      <c r="K324" s="191">
        <f>SUM(K295:K323)</f>
        <v>51554838521.714149</v>
      </c>
      <c r="L324" s="190">
        <f>+K324-H324</f>
        <v>49893112.714149475</v>
      </c>
      <c r="M324" s="189"/>
      <c r="O324" s="57"/>
      <c r="P324" s="57"/>
      <c r="Q324" s="57"/>
      <c r="R324" s="57"/>
    </row>
    <row r="325" spans="1:18" x14ac:dyDescent="0.2">
      <c r="A325" s="178" t="s">
        <v>534</v>
      </c>
      <c r="B325" s="188"/>
      <c r="C325" s="188"/>
      <c r="D325" s="54"/>
      <c r="E325" s="54"/>
      <c r="F325" s="54"/>
      <c r="G325" s="187"/>
      <c r="H325" s="186"/>
      <c r="I325" s="54"/>
      <c r="J325" s="54"/>
      <c r="K325" s="54"/>
      <c r="L325" s="54"/>
      <c r="M325" s="54"/>
    </row>
    <row r="326" spans="1:18" s="180" customFormat="1" ht="15" x14ac:dyDescent="0.25">
      <c r="A326" s="180" t="s">
        <v>479</v>
      </c>
      <c r="B326" s="356" t="s">
        <v>332</v>
      </c>
      <c r="C326" s="356"/>
      <c r="D326" s="356"/>
      <c r="E326" s="356"/>
      <c r="F326" s="356"/>
      <c r="G326" s="185"/>
      <c r="H326" s="356"/>
      <c r="I326" s="356"/>
      <c r="J326" s="356"/>
      <c r="K326" s="356"/>
      <c r="L326" s="356"/>
      <c r="M326" s="182"/>
      <c r="O326" s="181"/>
      <c r="P326" s="181"/>
      <c r="Q326" s="181"/>
      <c r="R326" s="181"/>
    </row>
    <row r="327" spans="1:18" s="180" customFormat="1" ht="15" x14ac:dyDescent="0.25">
      <c r="A327" s="184" t="s">
        <v>534</v>
      </c>
      <c r="B327" s="141" t="s">
        <v>130</v>
      </c>
      <c r="C327" s="142" t="s">
        <v>131</v>
      </c>
      <c r="D327" s="142" t="s">
        <v>132</v>
      </c>
      <c r="E327" s="845" t="s">
        <v>133</v>
      </c>
      <c r="F327" s="846"/>
      <c r="G327" s="845" t="s">
        <v>134</v>
      </c>
      <c r="H327" s="847"/>
      <c r="I327" s="847"/>
      <c r="J327" s="847"/>
      <c r="K327" s="846"/>
      <c r="L327" s="143" t="s">
        <v>97</v>
      </c>
      <c r="M327" s="143" t="s">
        <v>835</v>
      </c>
      <c r="O327" s="181"/>
      <c r="P327" s="181"/>
      <c r="Q327" s="181"/>
      <c r="R327" s="181"/>
    </row>
    <row r="328" spans="1:18" s="180" customFormat="1" ht="45" x14ac:dyDescent="0.25">
      <c r="A328" s="184" t="s">
        <v>534</v>
      </c>
      <c r="B328" s="141"/>
      <c r="C328" s="142"/>
      <c r="D328" s="142"/>
      <c r="E328" s="144" t="s">
        <v>135</v>
      </c>
      <c r="F328" s="144" t="s">
        <v>136</v>
      </c>
      <c r="G328" s="183" t="s">
        <v>618</v>
      </c>
      <c r="H328" s="144" t="s">
        <v>137</v>
      </c>
      <c r="I328" s="144" t="s">
        <v>138</v>
      </c>
      <c r="J328" s="144" t="s">
        <v>139</v>
      </c>
      <c r="K328" s="144" t="s">
        <v>140</v>
      </c>
      <c r="L328" s="143"/>
      <c r="M328" s="182"/>
      <c r="O328" s="181"/>
      <c r="P328" s="181"/>
      <c r="Q328" s="181"/>
      <c r="R328" s="181"/>
    </row>
    <row r="329" spans="1:18" ht="28.5" x14ac:dyDescent="0.2">
      <c r="A329" s="178" t="s">
        <v>534</v>
      </c>
      <c r="B329" s="353" t="s">
        <v>834</v>
      </c>
      <c r="C329" s="157" t="s">
        <v>735</v>
      </c>
      <c r="D329" s="55" t="s">
        <v>143</v>
      </c>
      <c r="E329" s="140">
        <v>13016958191</v>
      </c>
      <c r="F329" s="177">
        <v>43465</v>
      </c>
      <c r="G329" s="179">
        <v>43462</v>
      </c>
      <c r="H329" s="175">
        <v>10214287467</v>
      </c>
      <c r="I329" s="78">
        <f>142.84/111.82</f>
        <v>1.2774101234126276</v>
      </c>
      <c r="J329" s="79" t="s">
        <v>333</v>
      </c>
      <c r="K329" s="50">
        <f>+E329/I329</f>
        <v>10190116668.42355</v>
      </c>
      <c r="L329" s="173" t="s">
        <v>736</v>
      </c>
      <c r="M329" s="54"/>
    </row>
    <row r="330" spans="1:18" ht="15" x14ac:dyDescent="0.2">
      <c r="A330" s="178" t="s">
        <v>534</v>
      </c>
      <c r="B330" s="353"/>
      <c r="C330" s="158" t="s">
        <v>735</v>
      </c>
      <c r="D330" s="55" t="s">
        <v>143</v>
      </c>
      <c r="E330" s="140">
        <v>30876023</v>
      </c>
      <c r="F330" s="177">
        <v>43465</v>
      </c>
      <c r="G330" s="179">
        <v>43469</v>
      </c>
      <c r="H330" s="175"/>
      <c r="I330" s="78">
        <f>142.84/111.82</f>
        <v>1.2774101234126276</v>
      </c>
      <c r="J330" s="79" t="s">
        <v>333</v>
      </c>
      <c r="K330" s="50">
        <f>+E330/I330</f>
        <v>24170798.738868661</v>
      </c>
      <c r="L330" s="173" t="s">
        <v>243</v>
      </c>
      <c r="M330" s="54"/>
    </row>
    <row r="331" spans="1:18" ht="15" x14ac:dyDescent="0.2">
      <c r="A331" s="178" t="s">
        <v>534</v>
      </c>
      <c r="B331" s="353" t="s">
        <v>833</v>
      </c>
      <c r="C331" s="158" t="s">
        <v>735</v>
      </c>
      <c r="D331" s="55" t="s">
        <v>143</v>
      </c>
      <c r="E331" s="140">
        <v>55856315730</v>
      </c>
      <c r="F331" s="177">
        <v>43830</v>
      </c>
      <c r="G331" s="176">
        <v>43829</v>
      </c>
      <c r="H331" s="175">
        <v>42105325891</v>
      </c>
      <c r="I331" s="86">
        <f>103.54/78.05</f>
        <v>1.3265855221012173</v>
      </c>
      <c r="J331" s="87" t="s">
        <v>480</v>
      </c>
      <c r="K331" s="174">
        <f>+E331/I331</f>
        <v>42105325890.733047</v>
      </c>
      <c r="L331" s="173" t="s">
        <v>481</v>
      </c>
      <c r="M331" s="54" t="s">
        <v>960</v>
      </c>
    </row>
    <row r="333" spans="1:18" ht="13.5" thickBot="1" x14ac:dyDescent="0.25"/>
    <row r="334" spans="1:18" ht="13.5" thickBot="1" x14ac:dyDescent="0.25">
      <c r="H334" s="325">
        <v>51504945409</v>
      </c>
      <c r="I334" s="324"/>
    </row>
    <row r="336" spans="1:18" x14ac:dyDescent="0.2">
      <c r="H336" s="323">
        <f>+H324-H334</f>
        <v>0</v>
      </c>
    </row>
  </sheetData>
  <autoFilter ref="A4:R185" xr:uid="{00000000-0009-0000-0000-000000000000}">
    <filterColumn colId="4" showButton="0"/>
    <filterColumn colId="6" showButton="0"/>
    <filterColumn colId="7" showButton="0"/>
    <filterColumn colId="8" showButton="0"/>
    <filterColumn colId="9" showButton="0"/>
  </autoFilter>
  <mergeCells count="36">
    <mergeCell ref="G283:K283"/>
    <mergeCell ref="H296:H297"/>
    <mergeCell ref="H301:H302"/>
    <mergeCell ref="E293:F293"/>
    <mergeCell ref="G293:K293"/>
    <mergeCell ref="G202:K202"/>
    <mergeCell ref="M214:M215"/>
    <mergeCell ref="O229:Q229"/>
    <mergeCell ref="E327:F327"/>
    <mergeCell ref="G327:K327"/>
    <mergeCell ref="E223:F223"/>
    <mergeCell ref="G223:K223"/>
    <mergeCell ref="E283:F283"/>
    <mergeCell ref="B2:L2"/>
    <mergeCell ref="E4:F4"/>
    <mergeCell ref="G4:K4"/>
    <mergeCell ref="E168:F168"/>
    <mergeCell ref="G168:K168"/>
    <mergeCell ref="F205:F206"/>
    <mergeCell ref="B205:B206"/>
    <mergeCell ref="B199:B200"/>
    <mergeCell ref="F199:F200"/>
    <mergeCell ref="H199:H200"/>
    <mergeCell ref="H190:H191"/>
    <mergeCell ref="H194:H195"/>
    <mergeCell ref="H205:H206"/>
    <mergeCell ref="L199:L200"/>
    <mergeCell ref="B266:B267"/>
    <mergeCell ref="H266:H267"/>
    <mergeCell ref="H182:H183"/>
    <mergeCell ref="B182:B183"/>
    <mergeCell ref="E188:F188"/>
    <mergeCell ref="G188:K188"/>
    <mergeCell ref="E202:F202"/>
    <mergeCell ref="B220:B221"/>
    <mergeCell ref="H220:H221"/>
  </mergeCells>
  <conditionalFormatting sqref="G1:G3 G215:G221 G190:G200 G170:G185 G133:G165 G204:G213 G285:G290 G329:G1048576 G295:G322 G225:G267 G114:G126 G6:G110 G324:G325 G270:G281 G128:G129">
    <cfRule type="cellIs" dxfId="9" priority="10" operator="greaterThan">
      <formula>44104</formula>
    </cfRule>
  </conditionalFormatting>
  <conditionalFormatting sqref="G214">
    <cfRule type="cellIs" dxfId="8" priority="9" operator="greaterThan">
      <formula>44104</formula>
    </cfRule>
  </conditionalFormatting>
  <conditionalFormatting sqref="G111">
    <cfRule type="cellIs" dxfId="7" priority="8" operator="greaterThan">
      <formula>44104</formula>
    </cfRule>
  </conditionalFormatting>
  <conditionalFormatting sqref="G112">
    <cfRule type="cellIs" dxfId="6" priority="7" operator="greaterThan">
      <formula>44104</formula>
    </cfRule>
  </conditionalFormatting>
  <conditionalFormatting sqref="G113">
    <cfRule type="cellIs" dxfId="5" priority="6" operator="greaterThan">
      <formula>44104</formula>
    </cfRule>
  </conditionalFormatting>
  <conditionalFormatting sqref="G323">
    <cfRule type="cellIs" dxfId="4" priority="5" operator="greaterThan">
      <formula>44104</formula>
    </cfRule>
  </conditionalFormatting>
  <conditionalFormatting sqref="G166">
    <cfRule type="cellIs" dxfId="3" priority="4" operator="greaterThan">
      <formula>44104</formula>
    </cfRule>
  </conditionalFormatting>
  <conditionalFormatting sqref="G269">
    <cfRule type="cellIs" dxfId="2" priority="3" operator="greaterThan">
      <formula>44104</formula>
    </cfRule>
  </conditionalFormatting>
  <conditionalFormatting sqref="G268">
    <cfRule type="cellIs" dxfId="1" priority="2" operator="greaterThan">
      <formula>44104</formula>
    </cfRule>
  </conditionalFormatting>
  <conditionalFormatting sqref="G127">
    <cfRule type="cellIs" dxfId="0" priority="1" operator="greaterThan">
      <formula>44104</formula>
    </cfRule>
  </conditionalFormatting>
  <hyperlinks>
    <hyperlink ref="K274" r:id="rId1" display="..\..\Varios\2019-10-07 Cálculos incumplimiento fondeo Ambiental.xlsx" xr:uid="{44423A6F-A96A-4198-A15B-00949E89F17E}"/>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40"/>
  <sheetViews>
    <sheetView topLeftCell="A14" zoomScale="85" zoomScaleNormal="85" workbookViewId="0">
      <selection activeCell="H39" sqref="H39:L40"/>
    </sheetView>
  </sheetViews>
  <sheetFormatPr baseColWidth="10" defaultColWidth="11.5703125" defaultRowHeight="15" x14ac:dyDescent="0.25"/>
  <cols>
    <col min="1" max="16384" width="11.5703125" style="130"/>
  </cols>
  <sheetData>
    <row r="1" spans="2:12" x14ac:dyDescent="0.25">
      <c r="B1" s="883"/>
      <c r="C1" s="884"/>
      <c r="D1" s="885"/>
      <c r="E1" s="889" t="s">
        <v>252</v>
      </c>
      <c r="F1" s="889"/>
      <c r="G1" s="889"/>
      <c r="H1" s="889"/>
      <c r="I1" s="889"/>
      <c r="J1" s="889"/>
      <c r="K1" s="891"/>
      <c r="L1" s="892"/>
    </row>
    <row r="2" spans="2:12" x14ac:dyDescent="0.25">
      <c r="B2" s="886"/>
      <c r="C2" s="887"/>
      <c r="D2" s="888"/>
      <c r="E2" s="890"/>
      <c r="F2" s="890"/>
      <c r="G2" s="890"/>
      <c r="H2" s="890"/>
      <c r="I2" s="890"/>
      <c r="J2" s="890"/>
      <c r="K2" s="893"/>
      <c r="L2" s="894"/>
    </row>
    <row r="3" spans="2:12" x14ac:dyDescent="0.25">
      <c r="B3" s="886"/>
      <c r="C3" s="887"/>
      <c r="D3" s="888"/>
      <c r="E3" s="890"/>
      <c r="F3" s="890"/>
      <c r="G3" s="890"/>
      <c r="H3" s="890"/>
      <c r="I3" s="890"/>
      <c r="J3" s="890"/>
      <c r="K3" s="893"/>
      <c r="L3" s="894"/>
    </row>
    <row r="4" spans="2:12" x14ac:dyDescent="0.25">
      <c r="B4" s="886"/>
      <c r="C4" s="887"/>
      <c r="D4" s="888"/>
      <c r="E4" s="895" t="s">
        <v>1053</v>
      </c>
      <c r="F4" s="895"/>
      <c r="G4" s="895"/>
      <c r="H4" s="895"/>
      <c r="I4" s="895"/>
      <c r="J4" s="895"/>
      <c r="K4" s="893"/>
      <c r="L4" s="894"/>
    </row>
    <row r="5" spans="2:12" x14ac:dyDescent="0.25">
      <c r="B5" s="886"/>
      <c r="C5" s="887"/>
      <c r="D5" s="888"/>
      <c r="E5" s="896"/>
      <c r="F5" s="896"/>
      <c r="G5" s="896"/>
      <c r="H5" s="896"/>
      <c r="I5" s="897" t="s">
        <v>1054</v>
      </c>
      <c r="J5" s="898">
        <v>1</v>
      </c>
      <c r="K5" s="893"/>
      <c r="L5" s="894"/>
    </row>
    <row r="6" spans="2:12" ht="24" x14ac:dyDescent="0.25">
      <c r="B6" s="886"/>
      <c r="C6" s="887"/>
      <c r="D6" s="888"/>
      <c r="E6" s="343" t="s">
        <v>290</v>
      </c>
      <c r="F6" s="308">
        <v>44196</v>
      </c>
      <c r="G6" s="309" t="s">
        <v>291</v>
      </c>
      <c r="H6" s="308">
        <v>44202</v>
      </c>
      <c r="I6" s="897"/>
      <c r="J6" s="898"/>
      <c r="K6" s="899"/>
      <c r="L6" s="900"/>
    </row>
    <row r="7" spans="2:12" ht="24" x14ac:dyDescent="0.25">
      <c r="B7" s="880" t="s">
        <v>1055</v>
      </c>
      <c r="C7" s="880"/>
      <c r="D7" s="880"/>
      <c r="E7" s="880" t="s">
        <v>107</v>
      </c>
      <c r="F7" s="880"/>
      <c r="G7" s="880" t="s">
        <v>108</v>
      </c>
      <c r="H7" s="880"/>
      <c r="I7" s="342" t="s">
        <v>4</v>
      </c>
      <c r="J7" s="342" t="s">
        <v>2</v>
      </c>
      <c r="K7" s="881" t="s">
        <v>0</v>
      </c>
      <c r="L7" s="881"/>
    </row>
    <row r="8" spans="2:12" ht="24" x14ac:dyDescent="0.25">
      <c r="B8" s="882" t="s">
        <v>1056</v>
      </c>
      <c r="C8" s="882"/>
      <c r="D8" s="882"/>
      <c r="E8" s="880" t="s">
        <v>1057</v>
      </c>
      <c r="F8" s="880"/>
      <c r="G8" s="880" t="s">
        <v>1057</v>
      </c>
      <c r="H8" s="880"/>
      <c r="I8" s="299">
        <v>41944</v>
      </c>
      <c r="J8" s="342">
        <v>1</v>
      </c>
      <c r="K8" s="881" t="s">
        <v>292</v>
      </c>
      <c r="L8" s="881"/>
    </row>
    <row r="9" spans="2:12" x14ac:dyDescent="0.25">
      <c r="B9" s="874" t="s">
        <v>453</v>
      </c>
      <c r="C9" s="875"/>
      <c r="D9" s="875"/>
      <c r="E9" s="875"/>
      <c r="F9" s="875"/>
      <c r="G9" s="876"/>
      <c r="H9" s="874" t="s">
        <v>454</v>
      </c>
      <c r="I9" s="875"/>
      <c r="J9" s="875"/>
      <c r="K9" s="875"/>
      <c r="L9" s="876"/>
    </row>
    <row r="10" spans="2:12" x14ac:dyDescent="0.25">
      <c r="B10" s="874"/>
      <c r="C10" s="875"/>
      <c r="D10" s="875"/>
      <c r="E10" s="875"/>
      <c r="F10" s="875"/>
      <c r="G10" s="876"/>
      <c r="H10" s="874"/>
      <c r="I10" s="875"/>
      <c r="J10" s="875"/>
      <c r="K10" s="875"/>
      <c r="L10" s="876"/>
    </row>
    <row r="11" spans="2:12" x14ac:dyDescent="0.25">
      <c r="B11" s="874"/>
      <c r="C11" s="875"/>
      <c r="D11" s="875"/>
      <c r="E11" s="875"/>
      <c r="F11" s="875"/>
      <c r="G11" s="876"/>
      <c r="H11" s="874"/>
      <c r="I11" s="875"/>
      <c r="J11" s="875"/>
      <c r="K11" s="875"/>
      <c r="L11" s="876"/>
    </row>
    <row r="12" spans="2:12" x14ac:dyDescent="0.25">
      <c r="B12" s="874"/>
      <c r="C12" s="875"/>
      <c r="D12" s="875"/>
      <c r="E12" s="875"/>
      <c r="F12" s="875"/>
      <c r="G12" s="876"/>
      <c r="H12" s="874"/>
      <c r="I12" s="875"/>
      <c r="J12" s="875"/>
      <c r="K12" s="875"/>
      <c r="L12" s="876"/>
    </row>
    <row r="13" spans="2:12" x14ac:dyDescent="0.25">
      <c r="B13" s="874"/>
      <c r="C13" s="875"/>
      <c r="D13" s="875"/>
      <c r="E13" s="875"/>
      <c r="F13" s="875"/>
      <c r="G13" s="876"/>
      <c r="H13" s="874"/>
      <c r="I13" s="875"/>
      <c r="J13" s="875"/>
      <c r="K13" s="875"/>
      <c r="L13" s="876"/>
    </row>
    <row r="14" spans="2:12" x14ac:dyDescent="0.25">
      <c r="B14" s="874"/>
      <c r="C14" s="875"/>
      <c r="D14" s="875"/>
      <c r="E14" s="875"/>
      <c r="F14" s="875"/>
      <c r="G14" s="876"/>
      <c r="H14" s="874"/>
      <c r="I14" s="875"/>
      <c r="J14" s="875"/>
      <c r="K14" s="875"/>
      <c r="L14" s="876"/>
    </row>
    <row r="15" spans="2:12" x14ac:dyDescent="0.25">
      <c r="B15" s="874"/>
      <c r="C15" s="875"/>
      <c r="D15" s="875"/>
      <c r="E15" s="875"/>
      <c r="F15" s="875"/>
      <c r="G15" s="876"/>
      <c r="H15" s="874"/>
      <c r="I15" s="875"/>
      <c r="J15" s="875"/>
      <c r="K15" s="875"/>
      <c r="L15" s="876"/>
    </row>
    <row r="16" spans="2:12" x14ac:dyDescent="0.25">
      <c r="B16" s="874"/>
      <c r="C16" s="875"/>
      <c r="D16" s="875"/>
      <c r="E16" s="875"/>
      <c r="F16" s="875"/>
      <c r="G16" s="876"/>
      <c r="H16" s="874"/>
      <c r="I16" s="875"/>
      <c r="J16" s="875"/>
      <c r="K16" s="875"/>
      <c r="L16" s="876"/>
    </row>
    <row r="17" spans="2:12" x14ac:dyDescent="0.25">
      <c r="B17" s="874"/>
      <c r="C17" s="875"/>
      <c r="D17" s="875"/>
      <c r="E17" s="875"/>
      <c r="F17" s="875"/>
      <c r="G17" s="876"/>
      <c r="H17" s="874"/>
      <c r="I17" s="875"/>
      <c r="J17" s="875"/>
      <c r="K17" s="875"/>
      <c r="L17" s="876"/>
    </row>
    <row r="18" spans="2:12" x14ac:dyDescent="0.25">
      <c r="B18" s="874"/>
      <c r="C18" s="875"/>
      <c r="D18" s="875"/>
      <c r="E18" s="875"/>
      <c r="F18" s="875"/>
      <c r="G18" s="876"/>
      <c r="H18" s="874"/>
      <c r="I18" s="875"/>
      <c r="J18" s="875"/>
      <c r="K18" s="875"/>
      <c r="L18" s="876"/>
    </row>
    <row r="19" spans="2:12" x14ac:dyDescent="0.25">
      <c r="B19" s="874"/>
      <c r="C19" s="875"/>
      <c r="D19" s="875"/>
      <c r="E19" s="875"/>
      <c r="F19" s="875"/>
      <c r="G19" s="876"/>
      <c r="H19" s="874"/>
      <c r="I19" s="875"/>
      <c r="J19" s="875"/>
      <c r="K19" s="875"/>
      <c r="L19" s="876"/>
    </row>
    <row r="20" spans="2:12" x14ac:dyDescent="0.25">
      <c r="B20" s="874"/>
      <c r="C20" s="875"/>
      <c r="D20" s="875"/>
      <c r="E20" s="875"/>
      <c r="F20" s="875"/>
      <c r="G20" s="876"/>
      <c r="H20" s="874"/>
      <c r="I20" s="875"/>
      <c r="J20" s="875"/>
      <c r="K20" s="875"/>
      <c r="L20" s="876"/>
    </row>
    <row r="21" spans="2:12" x14ac:dyDescent="0.25">
      <c r="B21" s="874"/>
      <c r="C21" s="875"/>
      <c r="D21" s="875"/>
      <c r="E21" s="875"/>
      <c r="F21" s="875"/>
      <c r="G21" s="876"/>
      <c r="H21" s="874"/>
      <c r="I21" s="875"/>
      <c r="J21" s="875"/>
      <c r="K21" s="875"/>
      <c r="L21" s="876"/>
    </row>
    <row r="22" spans="2:12" x14ac:dyDescent="0.25">
      <c r="B22" s="874"/>
      <c r="C22" s="875"/>
      <c r="D22" s="875"/>
      <c r="E22" s="875"/>
      <c r="F22" s="875"/>
      <c r="G22" s="876"/>
      <c r="H22" s="874"/>
      <c r="I22" s="875"/>
      <c r="J22" s="875"/>
      <c r="K22" s="875"/>
      <c r="L22" s="876"/>
    </row>
    <row r="23" spans="2:12" x14ac:dyDescent="0.25">
      <c r="B23" s="862" t="s">
        <v>1177</v>
      </c>
      <c r="C23" s="863"/>
      <c r="D23" s="863"/>
      <c r="E23" s="863"/>
      <c r="F23" s="863"/>
      <c r="G23" s="864"/>
      <c r="H23" s="868" t="s">
        <v>1313</v>
      </c>
      <c r="I23" s="869"/>
      <c r="J23" s="869"/>
      <c r="K23" s="869"/>
      <c r="L23" s="870"/>
    </row>
    <row r="24" spans="2:12" ht="15.75" thickBot="1" x14ac:dyDescent="0.3">
      <c r="B24" s="865"/>
      <c r="C24" s="866"/>
      <c r="D24" s="866"/>
      <c r="E24" s="866"/>
      <c r="F24" s="866"/>
      <c r="G24" s="867"/>
      <c r="H24" s="871"/>
      <c r="I24" s="872"/>
      <c r="J24" s="872"/>
      <c r="K24" s="872"/>
      <c r="L24" s="873"/>
    </row>
    <row r="25" spans="2:12" x14ac:dyDescent="0.25">
      <c r="B25" s="877" t="s">
        <v>453</v>
      </c>
      <c r="C25" s="878"/>
      <c r="D25" s="878"/>
      <c r="E25" s="878"/>
      <c r="F25" s="878"/>
      <c r="G25" s="879"/>
      <c r="H25" s="877" t="s">
        <v>454</v>
      </c>
      <c r="I25" s="878"/>
      <c r="J25" s="878"/>
      <c r="K25" s="878"/>
      <c r="L25" s="879"/>
    </row>
    <row r="26" spans="2:12" x14ac:dyDescent="0.25">
      <c r="B26" s="874"/>
      <c r="C26" s="875"/>
      <c r="D26" s="875"/>
      <c r="E26" s="875"/>
      <c r="F26" s="875"/>
      <c r="G26" s="876"/>
      <c r="H26" s="874"/>
      <c r="I26" s="875"/>
      <c r="J26" s="875"/>
      <c r="K26" s="875"/>
      <c r="L26" s="876"/>
    </row>
    <row r="27" spans="2:12" x14ac:dyDescent="0.25">
      <c r="B27" s="874"/>
      <c r="C27" s="875"/>
      <c r="D27" s="875"/>
      <c r="E27" s="875"/>
      <c r="F27" s="875"/>
      <c r="G27" s="876"/>
      <c r="H27" s="874"/>
      <c r="I27" s="875"/>
      <c r="J27" s="875"/>
      <c r="K27" s="875"/>
      <c r="L27" s="876"/>
    </row>
    <row r="28" spans="2:12" x14ac:dyDescent="0.25">
      <c r="B28" s="874"/>
      <c r="C28" s="875"/>
      <c r="D28" s="875"/>
      <c r="E28" s="875"/>
      <c r="F28" s="875"/>
      <c r="G28" s="876"/>
      <c r="H28" s="874"/>
      <c r="I28" s="875"/>
      <c r="J28" s="875"/>
      <c r="K28" s="875"/>
      <c r="L28" s="876"/>
    </row>
    <row r="29" spans="2:12" x14ac:dyDescent="0.25">
      <c r="B29" s="874"/>
      <c r="C29" s="875"/>
      <c r="D29" s="875"/>
      <c r="E29" s="875"/>
      <c r="F29" s="875"/>
      <c r="G29" s="876"/>
      <c r="H29" s="874"/>
      <c r="I29" s="875"/>
      <c r="J29" s="875"/>
      <c r="K29" s="875"/>
      <c r="L29" s="876"/>
    </row>
    <row r="30" spans="2:12" x14ac:dyDescent="0.25">
      <c r="B30" s="874"/>
      <c r="C30" s="875"/>
      <c r="D30" s="875"/>
      <c r="E30" s="875"/>
      <c r="F30" s="875"/>
      <c r="G30" s="876"/>
      <c r="H30" s="874"/>
      <c r="I30" s="875"/>
      <c r="J30" s="875"/>
      <c r="K30" s="875"/>
      <c r="L30" s="876"/>
    </row>
    <row r="31" spans="2:12" x14ac:dyDescent="0.25">
      <c r="B31" s="874"/>
      <c r="C31" s="875"/>
      <c r="D31" s="875"/>
      <c r="E31" s="875"/>
      <c r="F31" s="875"/>
      <c r="G31" s="876"/>
      <c r="H31" s="874"/>
      <c r="I31" s="875"/>
      <c r="J31" s="875"/>
      <c r="K31" s="875"/>
      <c r="L31" s="876"/>
    </row>
    <row r="32" spans="2:12" x14ac:dyDescent="0.25">
      <c r="B32" s="874"/>
      <c r="C32" s="875"/>
      <c r="D32" s="875"/>
      <c r="E32" s="875"/>
      <c r="F32" s="875"/>
      <c r="G32" s="876"/>
      <c r="H32" s="874"/>
      <c r="I32" s="875"/>
      <c r="J32" s="875"/>
      <c r="K32" s="875"/>
      <c r="L32" s="876"/>
    </row>
    <row r="33" spans="2:12" x14ac:dyDescent="0.25">
      <c r="B33" s="874"/>
      <c r="C33" s="875"/>
      <c r="D33" s="875"/>
      <c r="E33" s="875"/>
      <c r="F33" s="875"/>
      <c r="G33" s="876"/>
      <c r="H33" s="874"/>
      <c r="I33" s="875"/>
      <c r="J33" s="875"/>
      <c r="K33" s="875"/>
      <c r="L33" s="876"/>
    </row>
    <row r="34" spans="2:12" x14ac:dyDescent="0.25">
      <c r="B34" s="874"/>
      <c r="C34" s="875"/>
      <c r="D34" s="875"/>
      <c r="E34" s="875"/>
      <c r="F34" s="875"/>
      <c r="G34" s="876"/>
      <c r="H34" s="874"/>
      <c r="I34" s="875"/>
      <c r="J34" s="875"/>
      <c r="K34" s="875"/>
      <c r="L34" s="876"/>
    </row>
    <row r="35" spans="2:12" x14ac:dyDescent="0.25">
      <c r="B35" s="874"/>
      <c r="C35" s="875"/>
      <c r="D35" s="875"/>
      <c r="E35" s="875"/>
      <c r="F35" s="875"/>
      <c r="G35" s="876"/>
      <c r="H35" s="874"/>
      <c r="I35" s="875"/>
      <c r="J35" s="875"/>
      <c r="K35" s="875"/>
      <c r="L35" s="876"/>
    </row>
    <row r="36" spans="2:12" x14ac:dyDescent="0.25">
      <c r="B36" s="874"/>
      <c r="C36" s="875"/>
      <c r="D36" s="875"/>
      <c r="E36" s="875"/>
      <c r="F36" s="875"/>
      <c r="G36" s="876"/>
      <c r="H36" s="874"/>
      <c r="I36" s="875"/>
      <c r="J36" s="875"/>
      <c r="K36" s="875"/>
      <c r="L36" s="876"/>
    </row>
    <row r="37" spans="2:12" x14ac:dyDescent="0.25">
      <c r="B37" s="874"/>
      <c r="C37" s="875"/>
      <c r="D37" s="875"/>
      <c r="E37" s="875"/>
      <c r="F37" s="875"/>
      <c r="G37" s="876"/>
      <c r="H37" s="874"/>
      <c r="I37" s="875"/>
      <c r="J37" s="875"/>
      <c r="K37" s="875"/>
      <c r="L37" s="876"/>
    </row>
    <row r="38" spans="2:12" x14ac:dyDescent="0.25">
      <c r="B38" s="874"/>
      <c r="C38" s="875"/>
      <c r="D38" s="875"/>
      <c r="E38" s="875"/>
      <c r="F38" s="875"/>
      <c r="G38" s="876"/>
      <c r="H38" s="874"/>
      <c r="I38" s="875"/>
      <c r="J38" s="875"/>
      <c r="K38" s="875"/>
      <c r="L38" s="876"/>
    </row>
    <row r="39" spans="2:12" x14ac:dyDescent="0.25">
      <c r="B39" s="862" t="s">
        <v>1314</v>
      </c>
      <c r="C39" s="863"/>
      <c r="D39" s="863"/>
      <c r="E39" s="863"/>
      <c r="F39" s="863"/>
      <c r="G39" s="864"/>
      <c r="H39" s="868" t="s">
        <v>1315</v>
      </c>
      <c r="I39" s="869"/>
      <c r="J39" s="869"/>
      <c r="K39" s="869"/>
      <c r="L39" s="870"/>
    </row>
    <row r="40" spans="2:12" ht="36" customHeight="1" thickBot="1" x14ac:dyDescent="0.3">
      <c r="B40" s="865"/>
      <c r="C40" s="866"/>
      <c r="D40" s="866"/>
      <c r="E40" s="866"/>
      <c r="F40" s="866"/>
      <c r="G40" s="867"/>
      <c r="H40" s="871"/>
      <c r="I40" s="872"/>
      <c r="J40" s="872"/>
      <c r="K40" s="872"/>
      <c r="L40" s="873"/>
    </row>
  </sheetData>
  <mergeCells count="24">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39:G40"/>
    <mergeCell ref="H39:L40"/>
    <mergeCell ref="B9:G22"/>
    <mergeCell ref="H9:L22"/>
    <mergeCell ref="B23:G24"/>
    <mergeCell ref="H23:L24"/>
    <mergeCell ref="B25:G38"/>
    <mergeCell ref="H25:L38"/>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zoomScale="85" zoomScaleNormal="85" workbookViewId="0">
      <selection activeCell="H68" sqref="H68:L69"/>
    </sheetView>
  </sheetViews>
  <sheetFormatPr baseColWidth="10" defaultColWidth="11.42578125" defaultRowHeight="15" x14ac:dyDescent="0.25"/>
  <cols>
    <col min="1" max="1" width="6.85546875" style="130" customWidth="1"/>
    <col min="2" max="5" width="11.42578125" style="130"/>
    <col min="6" max="6" width="13.7109375" style="130" customWidth="1"/>
    <col min="7" max="7" width="6.28515625" style="130" customWidth="1"/>
    <col min="8" max="8" width="11.42578125" style="130"/>
    <col min="9" max="9" width="18.7109375" style="130" customWidth="1"/>
    <col min="10" max="11" width="11.42578125" style="130"/>
    <col min="12" max="12" width="8.140625" style="130" customWidth="1"/>
    <col min="13" max="16384" width="11.42578125" style="130"/>
  </cols>
  <sheetData>
    <row r="1" spans="1:12" s="131" customFormat="1" ht="27.75" customHeight="1" x14ac:dyDescent="0.25">
      <c r="A1" s="282"/>
      <c r="B1" s="889" t="s">
        <v>252</v>
      </c>
      <c r="C1" s="889"/>
      <c r="D1" s="889"/>
      <c r="E1" s="889"/>
      <c r="F1" s="889"/>
      <c r="G1" s="889"/>
      <c r="H1" s="889"/>
      <c r="I1" s="889"/>
      <c r="J1" s="889"/>
      <c r="K1" s="889"/>
      <c r="L1" s="914"/>
    </row>
    <row r="2" spans="1:12" s="131" customFormat="1" ht="11.25" customHeight="1" x14ac:dyDescent="0.25">
      <c r="A2" s="283"/>
      <c r="B2" s="915"/>
      <c r="C2" s="890"/>
      <c r="D2" s="890"/>
      <c r="E2" s="890"/>
      <c r="F2" s="890"/>
      <c r="G2" s="890"/>
      <c r="H2" s="890"/>
      <c r="I2" s="890"/>
      <c r="J2" s="890"/>
      <c r="K2" s="890"/>
      <c r="L2" s="916"/>
    </row>
    <row r="3" spans="1:12" s="131" customFormat="1" ht="24.95" customHeight="1" x14ac:dyDescent="0.25">
      <c r="A3" s="283"/>
      <c r="B3" s="917" t="s">
        <v>290</v>
      </c>
      <c r="C3" s="917"/>
      <c r="D3" s="917"/>
      <c r="E3" s="918"/>
      <c r="F3" s="97">
        <v>44196</v>
      </c>
      <c r="G3" s="919" t="s">
        <v>291</v>
      </c>
      <c r="H3" s="917"/>
      <c r="I3" s="918"/>
      <c r="J3" s="920">
        <v>44202</v>
      </c>
      <c r="K3" s="917"/>
      <c r="L3" s="918"/>
    </row>
    <row r="4" spans="1:12" s="131" customFormat="1" ht="24.95" customHeight="1" x14ac:dyDescent="0.25">
      <c r="A4" s="283"/>
      <c r="B4" s="921" t="s">
        <v>251</v>
      </c>
      <c r="C4" s="921"/>
      <c r="D4" s="921"/>
      <c r="E4" s="921"/>
      <c r="F4" s="921"/>
      <c r="G4" s="921"/>
      <c r="H4" s="922"/>
      <c r="I4" s="280" t="s">
        <v>490</v>
      </c>
      <c r="J4" s="280" t="s">
        <v>2</v>
      </c>
      <c r="K4" s="881" t="s">
        <v>0</v>
      </c>
      <c r="L4" s="925"/>
    </row>
    <row r="5" spans="1:12" s="131" customFormat="1" ht="24.95" customHeight="1" x14ac:dyDescent="0.25">
      <c r="A5" s="283"/>
      <c r="B5" s="923"/>
      <c r="C5" s="923"/>
      <c r="D5" s="923"/>
      <c r="E5" s="923"/>
      <c r="F5" s="923"/>
      <c r="G5" s="923"/>
      <c r="H5" s="924"/>
      <c r="I5" s="281" t="s">
        <v>491</v>
      </c>
      <c r="J5" s="280">
        <v>2</v>
      </c>
      <c r="K5" s="881" t="s">
        <v>292</v>
      </c>
      <c r="L5" s="925"/>
    </row>
    <row r="6" spans="1:12" s="131" customFormat="1" ht="15.75" customHeight="1" x14ac:dyDescent="0.25">
      <c r="A6" s="283"/>
      <c r="B6" s="901" t="s">
        <v>453</v>
      </c>
      <c r="C6" s="875"/>
      <c r="D6" s="875"/>
      <c r="E6" s="875"/>
      <c r="F6" s="875"/>
      <c r="G6" s="876"/>
      <c r="H6" s="874" t="s">
        <v>454</v>
      </c>
      <c r="I6" s="875"/>
      <c r="J6" s="875"/>
      <c r="K6" s="875"/>
      <c r="L6" s="876"/>
    </row>
    <row r="7" spans="1:12" s="131" customFormat="1" x14ac:dyDescent="0.25">
      <c r="A7" s="283"/>
      <c r="B7" s="901"/>
      <c r="C7" s="875"/>
      <c r="D7" s="875"/>
      <c r="E7" s="875"/>
      <c r="F7" s="875"/>
      <c r="G7" s="876"/>
      <c r="H7" s="874"/>
      <c r="I7" s="875"/>
      <c r="J7" s="875"/>
      <c r="K7" s="875"/>
      <c r="L7" s="876"/>
    </row>
    <row r="8" spans="1:12" s="131" customFormat="1" x14ac:dyDescent="0.25">
      <c r="A8" s="283"/>
      <c r="B8" s="901"/>
      <c r="C8" s="875"/>
      <c r="D8" s="875"/>
      <c r="E8" s="875"/>
      <c r="F8" s="875"/>
      <c r="G8" s="876"/>
      <c r="H8" s="874"/>
      <c r="I8" s="875"/>
      <c r="J8" s="875"/>
      <c r="K8" s="875"/>
      <c r="L8" s="876"/>
    </row>
    <row r="9" spans="1:12" s="131" customFormat="1" x14ac:dyDescent="0.25">
      <c r="A9" s="283"/>
      <c r="B9" s="901"/>
      <c r="C9" s="875"/>
      <c r="D9" s="875"/>
      <c r="E9" s="875"/>
      <c r="F9" s="875"/>
      <c r="G9" s="876"/>
      <c r="H9" s="874"/>
      <c r="I9" s="875"/>
      <c r="J9" s="875"/>
      <c r="K9" s="875"/>
      <c r="L9" s="876"/>
    </row>
    <row r="10" spans="1:12" s="131" customFormat="1" x14ac:dyDescent="0.25">
      <c r="A10" s="283"/>
      <c r="B10" s="901"/>
      <c r="C10" s="875"/>
      <c r="D10" s="875"/>
      <c r="E10" s="875"/>
      <c r="F10" s="875"/>
      <c r="G10" s="876"/>
      <c r="H10" s="874"/>
      <c r="I10" s="875"/>
      <c r="J10" s="875"/>
      <c r="K10" s="875"/>
      <c r="L10" s="876"/>
    </row>
    <row r="11" spans="1:12" s="131" customFormat="1" x14ac:dyDescent="0.25">
      <c r="A11" s="283"/>
      <c r="B11" s="901"/>
      <c r="C11" s="875"/>
      <c r="D11" s="875"/>
      <c r="E11" s="875"/>
      <c r="F11" s="875"/>
      <c r="G11" s="876"/>
      <c r="H11" s="874"/>
      <c r="I11" s="875"/>
      <c r="J11" s="875"/>
      <c r="K11" s="875"/>
      <c r="L11" s="876"/>
    </row>
    <row r="12" spans="1:12" s="131" customFormat="1" x14ac:dyDescent="0.25">
      <c r="A12" s="283"/>
      <c r="B12" s="901"/>
      <c r="C12" s="875"/>
      <c r="D12" s="875"/>
      <c r="E12" s="875"/>
      <c r="F12" s="875"/>
      <c r="G12" s="876"/>
      <c r="H12" s="874"/>
      <c r="I12" s="875"/>
      <c r="J12" s="875"/>
      <c r="K12" s="875"/>
      <c r="L12" s="876"/>
    </row>
    <row r="13" spans="1:12" s="131" customFormat="1" x14ac:dyDescent="0.25">
      <c r="A13" s="283"/>
      <c r="B13" s="901"/>
      <c r="C13" s="875"/>
      <c r="D13" s="875"/>
      <c r="E13" s="875"/>
      <c r="F13" s="875"/>
      <c r="G13" s="876"/>
      <c r="H13" s="874"/>
      <c r="I13" s="875"/>
      <c r="J13" s="875"/>
      <c r="K13" s="875"/>
      <c r="L13" s="876"/>
    </row>
    <row r="14" spans="1:12" s="131" customFormat="1" x14ac:dyDescent="0.25">
      <c r="A14" s="283"/>
      <c r="B14" s="901"/>
      <c r="C14" s="875"/>
      <c r="D14" s="875"/>
      <c r="E14" s="875"/>
      <c r="F14" s="875"/>
      <c r="G14" s="876"/>
      <c r="H14" s="874"/>
      <c r="I14" s="875"/>
      <c r="J14" s="875"/>
      <c r="K14" s="875"/>
      <c r="L14" s="876"/>
    </row>
    <row r="15" spans="1:12" s="131" customFormat="1" x14ac:dyDescent="0.25">
      <c r="A15" s="283"/>
      <c r="B15" s="901"/>
      <c r="C15" s="875"/>
      <c r="D15" s="875"/>
      <c r="E15" s="875"/>
      <c r="F15" s="875"/>
      <c r="G15" s="876"/>
      <c r="H15" s="874"/>
      <c r="I15" s="875"/>
      <c r="J15" s="875"/>
      <c r="K15" s="875"/>
      <c r="L15" s="876"/>
    </row>
    <row r="16" spans="1:12" s="131" customFormat="1" x14ac:dyDescent="0.25">
      <c r="A16" s="283"/>
      <c r="B16" s="901"/>
      <c r="C16" s="875"/>
      <c r="D16" s="875"/>
      <c r="E16" s="875"/>
      <c r="F16" s="875"/>
      <c r="G16" s="876"/>
      <c r="H16" s="874"/>
      <c r="I16" s="875"/>
      <c r="J16" s="875"/>
      <c r="K16" s="875"/>
      <c r="L16" s="876"/>
    </row>
    <row r="17" spans="1:12" s="131" customFormat="1" x14ac:dyDescent="0.25">
      <c r="A17" s="283"/>
      <c r="B17" s="901"/>
      <c r="C17" s="875"/>
      <c r="D17" s="875"/>
      <c r="E17" s="875"/>
      <c r="F17" s="875"/>
      <c r="G17" s="876"/>
      <c r="H17" s="874"/>
      <c r="I17" s="875"/>
      <c r="J17" s="875"/>
      <c r="K17" s="875"/>
      <c r="L17" s="876"/>
    </row>
    <row r="18" spans="1:12" s="131" customFormat="1" x14ac:dyDescent="0.25">
      <c r="A18" s="283"/>
      <c r="B18" s="901"/>
      <c r="C18" s="875"/>
      <c r="D18" s="875"/>
      <c r="E18" s="875"/>
      <c r="F18" s="875"/>
      <c r="G18" s="876"/>
      <c r="H18" s="874"/>
      <c r="I18" s="875"/>
      <c r="J18" s="875"/>
      <c r="K18" s="875"/>
      <c r="L18" s="876"/>
    </row>
    <row r="19" spans="1:12" s="131" customFormat="1" ht="15.75" thickBot="1" x14ac:dyDescent="0.3">
      <c r="A19" s="283"/>
      <c r="B19" s="901"/>
      <c r="C19" s="875"/>
      <c r="D19" s="875"/>
      <c r="E19" s="875"/>
      <c r="F19" s="875"/>
      <c r="G19" s="876"/>
      <c r="H19" s="874"/>
      <c r="I19" s="875"/>
      <c r="J19" s="875"/>
      <c r="K19" s="875"/>
      <c r="L19" s="876"/>
    </row>
    <row r="20" spans="1:12" s="131" customFormat="1" ht="15" customHeight="1" x14ac:dyDescent="0.25">
      <c r="A20" s="283"/>
      <c r="B20" s="902" t="s">
        <v>1165</v>
      </c>
      <c r="C20" s="903"/>
      <c r="D20" s="903"/>
      <c r="E20" s="903"/>
      <c r="F20" s="903"/>
      <c r="G20" s="904"/>
      <c r="H20" s="908" t="s">
        <v>1166</v>
      </c>
      <c r="I20" s="909"/>
      <c r="J20" s="909"/>
      <c r="K20" s="909"/>
      <c r="L20" s="910"/>
    </row>
    <row r="21" spans="1:12" s="131" customFormat="1" ht="30.75" customHeight="1" thickBot="1" x14ac:dyDescent="0.3">
      <c r="A21" s="283"/>
      <c r="B21" s="905"/>
      <c r="C21" s="906"/>
      <c r="D21" s="906"/>
      <c r="E21" s="906"/>
      <c r="F21" s="906"/>
      <c r="G21" s="907"/>
      <c r="H21" s="911"/>
      <c r="I21" s="912"/>
      <c r="J21" s="912"/>
      <c r="K21" s="912"/>
      <c r="L21" s="913"/>
    </row>
    <row r="22" spans="1:12" s="131" customFormat="1" ht="15.75" customHeight="1" x14ac:dyDescent="0.25">
      <c r="A22" s="283"/>
      <c r="B22" s="878" t="s">
        <v>502</v>
      </c>
      <c r="C22" s="878"/>
      <c r="D22" s="878"/>
      <c r="E22" s="878"/>
      <c r="F22" s="878"/>
      <c r="G22" s="879"/>
      <c r="H22" s="877" t="s">
        <v>503</v>
      </c>
      <c r="I22" s="878"/>
      <c r="J22" s="878"/>
      <c r="K22" s="878"/>
      <c r="L22" s="879"/>
    </row>
    <row r="23" spans="1:12" s="131" customFormat="1" x14ac:dyDescent="0.25">
      <c r="A23" s="283"/>
      <c r="B23" s="901"/>
      <c r="C23" s="875"/>
      <c r="D23" s="875"/>
      <c r="E23" s="875"/>
      <c r="F23" s="875"/>
      <c r="G23" s="876"/>
      <c r="H23" s="874"/>
      <c r="I23" s="875"/>
      <c r="J23" s="875"/>
      <c r="K23" s="875"/>
      <c r="L23" s="876"/>
    </row>
    <row r="24" spans="1:12" s="131" customFormat="1" x14ac:dyDescent="0.25">
      <c r="A24" s="283"/>
      <c r="B24" s="901"/>
      <c r="C24" s="875"/>
      <c r="D24" s="875"/>
      <c r="E24" s="875"/>
      <c r="F24" s="875"/>
      <c r="G24" s="876"/>
      <c r="H24" s="874"/>
      <c r="I24" s="875"/>
      <c r="J24" s="875"/>
      <c r="K24" s="875"/>
      <c r="L24" s="876"/>
    </row>
    <row r="25" spans="1:12" s="131" customFormat="1" x14ac:dyDescent="0.25">
      <c r="A25" s="283"/>
      <c r="B25" s="901"/>
      <c r="C25" s="875"/>
      <c r="D25" s="875"/>
      <c r="E25" s="875"/>
      <c r="F25" s="875"/>
      <c r="G25" s="876"/>
      <c r="H25" s="874"/>
      <c r="I25" s="875"/>
      <c r="J25" s="875"/>
      <c r="K25" s="875"/>
      <c r="L25" s="876"/>
    </row>
    <row r="26" spans="1:12" s="131" customFormat="1" x14ac:dyDescent="0.25">
      <c r="A26" s="283"/>
      <c r="B26" s="901"/>
      <c r="C26" s="875"/>
      <c r="D26" s="875"/>
      <c r="E26" s="875"/>
      <c r="F26" s="875"/>
      <c r="G26" s="876"/>
      <c r="H26" s="874"/>
      <c r="I26" s="875"/>
      <c r="J26" s="875"/>
      <c r="K26" s="875"/>
      <c r="L26" s="876"/>
    </row>
    <row r="27" spans="1:12" s="131" customFormat="1" x14ac:dyDescent="0.25">
      <c r="A27" s="283"/>
      <c r="B27" s="901"/>
      <c r="C27" s="875"/>
      <c r="D27" s="875"/>
      <c r="E27" s="875"/>
      <c r="F27" s="875"/>
      <c r="G27" s="876"/>
      <c r="H27" s="874"/>
      <c r="I27" s="875"/>
      <c r="J27" s="875"/>
      <c r="K27" s="875"/>
      <c r="L27" s="876"/>
    </row>
    <row r="28" spans="1:12" s="131" customFormat="1" x14ac:dyDescent="0.25">
      <c r="A28" s="283"/>
      <c r="B28" s="901"/>
      <c r="C28" s="875"/>
      <c r="D28" s="875"/>
      <c r="E28" s="875"/>
      <c r="F28" s="875"/>
      <c r="G28" s="876"/>
      <c r="H28" s="874"/>
      <c r="I28" s="875"/>
      <c r="J28" s="875"/>
      <c r="K28" s="875"/>
      <c r="L28" s="876"/>
    </row>
    <row r="29" spans="1:12" s="131" customFormat="1" x14ac:dyDescent="0.25">
      <c r="A29" s="283"/>
      <c r="B29" s="901"/>
      <c r="C29" s="875"/>
      <c r="D29" s="875"/>
      <c r="E29" s="875"/>
      <c r="F29" s="875"/>
      <c r="G29" s="876"/>
      <c r="H29" s="874"/>
      <c r="I29" s="875"/>
      <c r="J29" s="875"/>
      <c r="K29" s="875"/>
      <c r="L29" s="876"/>
    </row>
    <row r="30" spans="1:12" s="131" customFormat="1" x14ac:dyDescent="0.25">
      <c r="A30" s="283"/>
      <c r="B30" s="901"/>
      <c r="C30" s="875"/>
      <c r="D30" s="875"/>
      <c r="E30" s="875"/>
      <c r="F30" s="875"/>
      <c r="G30" s="876"/>
      <c r="H30" s="874"/>
      <c r="I30" s="875"/>
      <c r="J30" s="875"/>
      <c r="K30" s="875"/>
      <c r="L30" s="876"/>
    </row>
    <row r="31" spans="1:12" s="131" customFormat="1" x14ac:dyDescent="0.25">
      <c r="A31" s="283"/>
      <c r="B31" s="901"/>
      <c r="C31" s="875"/>
      <c r="D31" s="875"/>
      <c r="E31" s="875"/>
      <c r="F31" s="875"/>
      <c r="G31" s="876"/>
      <c r="H31" s="874"/>
      <c r="I31" s="875"/>
      <c r="J31" s="875"/>
      <c r="K31" s="875"/>
      <c r="L31" s="876"/>
    </row>
    <row r="32" spans="1:12" s="131" customFormat="1" x14ac:dyDescent="0.25">
      <c r="A32" s="283"/>
      <c r="B32" s="901"/>
      <c r="C32" s="875"/>
      <c r="D32" s="875"/>
      <c r="E32" s="875"/>
      <c r="F32" s="875"/>
      <c r="G32" s="876"/>
      <c r="H32" s="874"/>
      <c r="I32" s="875"/>
      <c r="J32" s="875"/>
      <c r="K32" s="875"/>
      <c r="L32" s="876"/>
    </row>
    <row r="33" spans="1:12" s="131" customFormat="1" x14ac:dyDescent="0.25">
      <c r="A33" s="283"/>
      <c r="B33" s="901"/>
      <c r="C33" s="875"/>
      <c r="D33" s="875"/>
      <c r="E33" s="875"/>
      <c r="F33" s="875"/>
      <c r="G33" s="876"/>
      <c r="H33" s="874"/>
      <c r="I33" s="875"/>
      <c r="J33" s="875"/>
      <c r="K33" s="875"/>
      <c r="L33" s="876"/>
    </row>
    <row r="34" spans="1:12" s="131" customFormat="1" x14ac:dyDescent="0.25">
      <c r="A34" s="283"/>
      <c r="B34" s="901"/>
      <c r="C34" s="875"/>
      <c r="D34" s="875"/>
      <c r="E34" s="875"/>
      <c r="F34" s="875"/>
      <c r="G34" s="876"/>
      <c r="H34" s="874"/>
      <c r="I34" s="875"/>
      <c r="J34" s="875"/>
      <c r="K34" s="875"/>
      <c r="L34" s="876"/>
    </row>
    <row r="35" spans="1:12" s="131" customFormat="1" ht="15.75" thickBot="1" x14ac:dyDescent="0.3">
      <c r="A35" s="283"/>
      <c r="B35" s="901"/>
      <c r="C35" s="875"/>
      <c r="D35" s="875"/>
      <c r="E35" s="875"/>
      <c r="F35" s="875"/>
      <c r="G35" s="876"/>
      <c r="H35" s="874"/>
      <c r="I35" s="875"/>
      <c r="J35" s="875"/>
      <c r="K35" s="875"/>
      <c r="L35" s="876"/>
    </row>
    <row r="36" spans="1:12" s="131" customFormat="1" x14ac:dyDescent="0.25">
      <c r="A36" s="283"/>
      <c r="B36" s="926" t="s">
        <v>1304</v>
      </c>
      <c r="C36" s="926"/>
      <c r="D36" s="926"/>
      <c r="E36" s="926"/>
      <c r="F36" s="926"/>
      <c r="G36" s="927"/>
      <c r="H36" s="930" t="s">
        <v>1305</v>
      </c>
      <c r="I36" s="909"/>
      <c r="J36" s="909"/>
      <c r="K36" s="909"/>
      <c r="L36" s="910"/>
    </row>
    <row r="37" spans="1:12" s="131" customFormat="1" ht="32.25" customHeight="1" thickBot="1" x14ac:dyDescent="0.3">
      <c r="A37" s="283"/>
      <c r="B37" s="928"/>
      <c r="C37" s="928"/>
      <c r="D37" s="928"/>
      <c r="E37" s="928"/>
      <c r="F37" s="928"/>
      <c r="G37" s="929"/>
      <c r="H37" s="911"/>
      <c r="I37" s="912"/>
      <c r="J37" s="912"/>
      <c r="K37" s="912"/>
      <c r="L37" s="913"/>
    </row>
    <row r="38" spans="1:12" s="131" customFormat="1" x14ac:dyDescent="0.25">
      <c r="A38" s="283"/>
      <c r="B38" s="878" t="s">
        <v>504</v>
      </c>
      <c r="C38" s="878"/>
      <c r="D38" s="878"/>
      <c r="E38" s="878"/>
      <c r="F38" s="878"/>
      <c r="G38" s="879"/>
      <c r="H38" s="877" t="s">
        <v>505</v>
      </c>
      <c r="I38" s="878"/>
      <c r="J38" s="878"/>
      <c r="K38" s="878"/>
      <c r="L38" s="879"/>
    </row>
    <row r="39" spans="1:12" s="131" customFormat="1" x14ac:dyDescent="0.25">
      <c r="A39" s="283"/>
      <c r="B39" s="901"/>
      <c r="C39" s="875"/>
      <c r="D39" s="875"/>
      <c r="E39" s="875"/>
      <c r="F39" s="875"/>
      <c r="G39" s="876"/>
      <c r="H39" s="874"/>
      <c r="I39" s="875"/>
      <c r="J39" s="875"/>
      <c r="K39" s="875"/>
      <c r="L39" s="876"/>
    </row>
    <row r="40" spans="1:12" s="131" customFormat="1" x14ac:dyDescent="0.25">
      <c r="A40" s="283"/>
      <c r="B40" s="901"/>
      <c r="C40" s="875"/>
      <c r="D40" s="875"/>
      <c r="E40" s="875"/>
      <c r="F40" s="875"/>
      <c r="G40" s="876"/>
      <c r="H40" s="874"/>
      <c r="I40" s="875"/>
      <c r="J40" s="875"/>
      <c r="K40" s="875"/>
      <c r="L40" s="876"/>
    </row>
    <row r="41" spans="1:12" s="131" customFormat="1" x14ac:dyDescent="0.25">
      <c r="A41" s="283"/>
      <c r="B41" s="901"/>
      <c r="C41" s="875"/>
      <c r="D41" s="875"/>
      <c r="E41" s="875"/>
      <c r="F41" s="875"/>
      <c r="G41" s="876"/>
      <c r="H41" s="874"/>
      <c r="I41" s="875"/>
      <c r="J41" s="875"/>
      <c r="K41" s="875"/>
      <c r="L41" s="876"/>
    </row>
    <row r="42" spans="1:12" s="131" customFormat="1" x14ac:dyDescent="0.25">
      <c r="A42" s="283"/>
      <c r="B42" s="901"/>
      <c r="C42" s="875"/>
      <c r="D42" s="875"/>
      <c r="E42" s="875"/>
      <c r="F42" s="875"/>
      <c r="G42" s="876"/>
      <c r="H42" s="874"/>
      <c r="I42" s="875"/>
      <c r="J42" s="875"/>
      <c r="K42" s="875"/>
      <c r="L42" s="876"/>
    </row>
    <row r="43" spans="1:12" s="131" customFormat="1" x14ac:dyDescent="0.25">
      <c r="A43" s="283"/>
      <c r="B43" s="901"/>
      <c r="C43" s="875"/>
      <c r="D43" s="875"/>
      <c r="E43" s="875"/>
      <c r="F43" s="875"/>
      <c r="G43" s="876"/>
      <c r="H43" s="874"/>
      <c r="I43" s="875"/>
      <c r="J43" s="875"/>
      <c r="K43" s="875"/>
      <c r="L43" s="876"/>
    </row>
    <row r="44" spans="1:12" s="131" customFormat="1" x14ac:dyDescent="0.25">
      <c r="A44" s="283"/>
      <c r="B44" s="901"/>
      <c r="C44" s="875"/>
      <c r="D44" s="875"/>
      <c r="E44" s="875"/>
      <c r="F44" s="875"/>
      <c r="G44" s="876"/>
      <c r="H44" s="874"/>
      <c r="I44" s="875"/>
      <c r="J44" s="875"/>
      <c r="K44" s="875"/>
      <c r="L44" s="876"/>
    </row>
    <row r="45" spans="1:12" s="131" customFormat="1" x14ac:dyDescent="0.25">
      <c r="A45" s="283"/>
      <c r="B45" s="901"/>
      <c r="C45" s="875"/>
      <c r="D45" s="875"/>
      <c r="E45" s="875"/>
      <c r="F45" s="875"/>
      <c r="G45" s="876"/>
      <c r="H45" s="874"/>
      <c r="I45" s="875"/>
      <c r="J45" s="875"/>
      <c r="K45" s="875"/>
      <c r="L45" s="876"/>
    </row>
    <row r="46" spans="1:12" s="131" customFormat="1" x14ac:dyDescent="0.25">
      <c r="A46" s="283"/>
      <c r="B46" s="901"/>
      <c r="C46" s="875"/>
      <c r="D46" s="875"/>
      <c r="E46" s="875"/>
      <c r="F46" s="875"/>
      <c r="G46" s="876"/>
      <c r="H46" s="874"/>
      <c r="I46" s="875"/>
      <c r="J46" s="875"/>
      <c r="K46" s="875"/>
      <c r="L46" s="876"/>
    </row>
    <row r="47" spans="1:12" s="131" customFormat="1" x14ac:dyDescent="0.25">
      <c r="A47" s="283"/>
      <c r="B47" s="901"/>
      <c r="C47" s="875"/>
      <c r="D47" s="875"/>
      <c r="E47" s="875"/>
      <c r="F47" s="875"/>
      <c r="G47" s="876"/>
      <c r="H47" s="874"/>
      <c r="I47" s="875"/>
      <c r="J47" s="875"/>
      <c r="K47" s="875"/>
      <c r="L47" s="876"/>
    </row>
    <row r="48" spans="1:12" s="131" customFormat="1" x14ac:dyDescent="0.25">
      <c r="A48" s="283"/>
      <c r="B48" s="901"/>
      <c r="C48" s="875"/>
      <c r="D48" s="875"/>
      <c r="E48" s="875"/>
      <c r="F48" s="875"/>
      <c r="G48" s="876"/>
      <c r="H48" s="874"/>
      <c r="I48" s="875"/>
      <c r="J48" s="875"/>
      <c r="K48" s="875"/>
      <c r="L48" s="876"/>
    </row>
    <row r="49" spans="1:12" s="131" customFormat="1" x14ac:dyDescent="0.25">
      <c r="A49" s="283"/>
      <c r="B49" s="901"/>
      <c r="C49" s="875"/>
      <c r="D49" s="875"/>
      <c r="E49" s="875"/>
      <c r="F49" s="875"/>
      <c r="G49" s="876"/>
      <c r="H49" s="874"/>
      <c r="I49" s="875"/>
      <c r="J49" s="875"/>
      <c r="K49" s="875"/>
      <c r="L49" s="876"/>
    </row>
    <row r="50" spans="1:12" s="131" customFormat="1" x14ac:dyDescent="0.25">
      <c r="A50" s="283"/>
      <c r="B50" s="901"/>
      <c r="C50" s="875"/>
      <c r="D50" s="875"/>
      <c r="E50" s="875"/>
      <c r="F50" s="875"/>
      <c r="G50" s="876"/>
      <c r="H50" s="874"/>
      <c r="I50" s="875"/>
      <c r="J50" s="875"/>
      <c r="K50" s="875"/>
      <c r="L50" s="876"/>
    </row>
    <row r="51" spans="1:12" s="131" customFormat="1" ht="15.75" thickBot="1" x14ac:dyDescent="0.3">
      <c r="A51" s="283"/>
      <c r="B51" s="901"/>
      <c r="C51" s="875"/>
      <c r="D51" s="875"/>
      <c r="E51" s="875"/>
      <c r="F51" s="875"/>
      <c r="G51" s="876"/>
      <c r="H51" s="874"/>
      <c r="I51" s="875"/>
      <c r="J51" s="875"/>
      <c r="K51" s="875"/>
      <c r="L51" s="876"/>
    </row>
    <row r="52" spans="1:12" s="131" customFormat="1" ht="15" customHeight="1" x14ac:dyDescent="0.25">
      <c r="A52" s="288"/>
      <c r="B52" s="934" t="s">
        <v>1307</v>
      </c>
      <c r="C52" s="926"/>
      <c r="D52" s="926"/>
      <c r="E52" s="926"/>
      <c r="F52" s="926"/>
      <c r="G52" s="927"/>
      <c r="H52" s="908" t="s">
        <v>1308</v>
      </c>
      <c r="I52" s="909"/>
      <c r="J52" s="909"/>
      <c r="K52" s="909"/>
      <c r="L52" s="910"/>
    </row>
    <row r="53" spans="1:12" s="131" customFormat="1" ht="15.75" thickBot="1" x14ac:dyDescent="0.3">
      <c r="A53" s="287"/>
      <c r="B53" s="935"/>
      <c r="C53" s="928"/>
      <c r="D53" s="928"/>
      <c r="E53" s="928"/>
      <c r="F53" s="928"/>
      <c r="G53" s="929"/>
      <c r="H53" s="911"/>
      <c r="I53" s="912"/>
      <c r="J53" s="912"/>
      <c r="K53" s="912"/>
      <c r="L53" s="913"/>
    </row>
    <row r="54" spans="1:12" x14ac:dyDescent="0.25">
      <c r="B54" s="877"/>
      <c r="C54" s="878"/>
      <c r="D54" s="878"/>
      <c r="E54" s="878"/>
      <c r="F54" s="878"/>
      <c r="G54" s="879"/>
      <c r="H54" s="877"/>
      <c r="I54" s="878"/>
      <c r="J54" s="878"/>
      <c r="K54" s="878"/>
      <c r="L54" s="879"/>
    </row>
    <row r="55" spans="1:12" x14ac:dyDescent="0.25">
      <c r="B55" s="874"/>
      <c r="C55" s="901"/>
      <c r="D55" s="901"/>
      <c r="E55" s="901"/>
      <c r="F55" s="901"/>
      <c r="G55" s="876"/>
      <c r="H55" s="874"/>
      <c r="I55" s="875"/>
      <c r="J55" s="875"/>
      <c r="K55" s="875"/>
      <c r="L55" s="876"/>
    </row>
    <row r="56" spans="1:12" x14ac:dyDescent="0.25">
      <c r="B56" s="874"/>
      <c r="C56" s="901"/>
      <c r="D56" s="901"/>
      <c r="E56" s="901"/>
      <c r="F56" s="901"/>
      <c r="G56" s="876"/>
      <c r="H56" s="874"/>
      <c r="I56" s="875"/>
      <c r="J56" s="875"/>
      <c r="K56" s="875"/>
      <c r="L56" s="876"/>
    </row>
    <row r="57" spans="1:12" x14ac:dyDescent="0.25">
      <c r="B57" s="874"/>
      <c r="C57" s="901"/>
      <c r="D57" s="901"/>
      <c r="E57" s="901"/>
      <c r="F57" s="901"/>
      <c r="G57" s="876"/>
      <c r="H57" s="874"/>
      <c r="I57" s="875"/>
      <c r="J57" s="875"/>
      <c r="K57" s="875"/>
      <c r="L57" s="876"/>
    </row>
    <row r="58" spans="1:12" x14ac:dyDescent="0.25">
      <c r="B58" s="874"/>
      <c r="C58" s="901"/>
      <c r="D58" s="901"/>
      <c r="E58" s="901"/>
      <c r="F58" s="901"/>
      <c r="G58" s="876"/>
      <c r="H58" s="874"/>
      <c r="I58" s="875"/>
      <c r="J58" s="875"/>
      <c r="K58" s="875"/>
      <c r="L58" s="876"/>
    </row>
    <row r="59" spans="1:12" x14ac:dyDescent="0.25">
      <c r="B59" s="874"/>
      <c r="C59" s="901"/>
      <c r="D59" s="901"/>
      <c r="E59" s="901"/>
      <c r="F59" s="901"/>
      <c r="G59" s="876"/>
      <c r="H59" s="874"/>
      <c r="I59" s="875"/>
      <c r="J59" s="875"/>
      <c r="K59" s="875"/>
      <c r="L59" s="876"/>
    </row>
    <row r="60" spans="1:12" x14ac:dyDescent="0.25">
      <c r="B60" s="874"/>
      <c r="C60" s="901"/>
      <c r="D60" s="901"/>
      <c r="E60" s="901"/>
      <c r="F60" s="901"/>
      <c r="G60" s="876"/>
      <c r="H60" s="874"/>
      <c r="I60" s="875"/>
      <c r="J60" s="875"/>
      <c r="K60" s="875"/>
      <c r="L60" s="876"/>
    </row>
    <row r="61" spans="1:12" x14ac:dyDescent="0.25">
      <c r="B61" s="874"/>
      <c r="C61" s="901"/>
      <c r="D61" s="901"/>
      <c r="E61" s="901"/>
      <c r="F61" s="901"/>
      <c r="G61" s="876"/>
      <c r="H61" s="874"/>
      <c r="I61" s="875"/>
      <c r="J61" s="875"/>
      <c r="K61" s="875"/>
      <c r="L61" s="876"/>
    </row>
    <row r="62" spans="1:12" x14ac:dyDescent="0.25">
      <c r="B62" s="874"/>
      <c r="C62" s="901"/>
      <c r="D62" s="901"/>
      <c r="E62" s="901"/>
      <c r="F62" s="901"/>
      <c r="G62" s="876"/>
      <c r="H62" s="874"/>
      <c r="I62" s="875"/>
      <c r="J62" s="875"/>
      <c r="K62" s="875"/>
      <c r="L62" s="876"/>
    </row>
    <row r="63" spans="1:12" x14ac:dyDescent="0.25">
      <c r="B63" s="874"/>
      <c r="C63" s="901"/>
      <c r="D63" s="901"/>
      <c r="E63" s="901"/>
      <c r="F63" s="901"/>
      <c r="G63" s="876"/>
      <c r="H63" s="874"/>
      <c r="I63" s="875"/>
      <c r="J63" s="875"/>
      <c r="K63" s="875"/>
      <c r="L63" s="876"/>
    </row>
    <row r="64" spans="1:12" x14ac:dyDescent="0.25">
      <c r="B64" s="874"/>
      <c r="C64" s="901"/>
      <c r="D64" s="901"/>
      <c r="E64" s="901"/>
      <c r="F64" s="901"/>
      <c r="G64" s="876"/>
      <c r="H64" s="874"/>
      <c r="I64" s="875"/>
      <c r="J64" s="875"/>
      <c r="K64" s="875"/>
      <c r="L64" s="876"/>
    </row>
    <row r="65" spans="2:12" x14ac:dyDescent="0.25">
      <c r="B65" s="874"/>
      <c r="C65" s="901"/>
      <c r="D65" s="901"/>
      <c r="E65" s="901"/>
      <c r="F65" s="901"/>
      <c r="G65" s="876"/>
      <c r="H65" s="874"/>
      <c r="I65" s="875"/>
      <c r="J65" s="875"/>
      <c r="K65" s="875"/>
      <c r="L65" s="876"/>
    </row>
    <row r="66" spans="2:12" x14ac:dyDescent="0.25">
      <c r="B66" s="874"/>
      <c r="C66" s="901"/>
      <c r="D66" s="901"/>
      <c r="E66" s="901"/>
      <c r="F66" s="901"/>
      <c r="G66" s="876"/>
      <c r="H66" s="874"/>
      <c r="I66" s="875"/>
      <c r="J66" s="875"/>
      <c r="K66" s="875"/>
      <c r="L66" s="876"/>
    </row>
    <row r="67" spans="2:12" ht="15.75" thickBot="1" x14ac:dyDescent="0.3">
      <c r="B67" s="931"/>
      <c r="C67" s="932"/>
      <c r="D67" s="932"/>
      <c r="E67" s="932"/>
      <c r="F67" s="932"/>
      <c r="G67" s="933"/>
      <c r="H67" s="874"/>
      <c r="I67" s="875"/>
      <c r="J67" s="875"/>
      <c r="K67" s="875"/>
      <c r="L67" s="876"/>
    </row>
    <row r="68" spans="2:12" x14ac:dyDescent="0.25">
      <c r="B68" s="934" t="s">
        <v>1306</v>
      </c>
      <c r="C68" s="926"/>
      <c r="D68" s="926"/>
      <c r="E68" s="926"/>
      <c r="F68" s="926"/>
      <c r="G68" s="927"/>
      <c r="H68" s="908" t="s">
        <v>1309</v>
      </c>
      <c r="I68" s="909"/>
      <c r="J68" s="909"/>
      <c r="K68" s="909"/>
      <c r="L68" s="910"/>
    </row>
    <row r="69" spans="2:12" ht="15.75" thickBot="1" x14ac:dyDescent="0.3">
      <c r="B69" s="935"/>
      <c r="C69" s="928"/>
      <c r="D69" s="928"/>
      <c r="E69" s="928"/>
      <c r="F69" s="928"/>
      <c r="G69" s="929"/>
      <c r="H69" s="911"/>
      <c r="I69" s="912"/>
      <c r="J69" s="912"/>
      <c r="K69" s="912"/>
      <c r="L69" s="913"/>
    </row>
    <row r="70" spans="2:12" x14ac:dyDescent="0.25">
      <c r="B70" s="877" t="s">
        <v>504</v>
      </c>
      <c r="C70" s="878"/>
      <c r="D70" s="878"/>
      <c r="E70" s="878"/>
      <c r="F70" s="878"/>
      <c r="G70" s="879"/>
      <c r="H70" s="877" t="s">
        <v>505</v>
      </c>
      <c r="I70" s="878"/>
      <c r="J70" s="878"/>
      <c r="K70" s="878"/>
      <c r="L70" s="879"/>
    </row>
    <row r="71" spans="2:12" x14ac:dyDescent="0.25">
      <c r="B71" s="874"/>
      <c r="C71" s="901"/>
      <c r="D71" s="901"/>
      <c r="E71" s="901"/>
      <c r="F71" s="901"/>
      <c r="G71" s="876"/>
      <c r="H71" s="874"/>
      <c r="I71" s="875"/>
      <c r="J71" s="875"/>
      <c r="K71" s="875"/>
      <c r="L71" s="876"/>
    </row>
    <row r="72" spans="2:12" x14ac:dyDescent="0.25">
      <c r="B72" s="874"/>
      <c r="C72" s="901"/>
      <c r="D72" s="901"/>
      <c r="E72" s="901"/>
      <c r="F72" s="901"/>
      <c r="G72" s="876"/>
      <c r="H72" s="874"/>
      <c r="I72" s="875"/>
      <c r="J72" s="875"/>
      <c r="K72" s="875"/>
      <c r="L72" s="876"/>
    </row>
    <row r="73" spans="2:12" x14ac:dyDescent="0.25">
      <c r="B73" s="874"/>
      <c r="C73" s="901"/>
      <c r="D73" s="901"/>
      <c r="E73" s="901"/>
      <c r="F73" s="901"/>
      <c r="G73" s="876"/>
      <c r="H73" s="874"/>
      <c r="I73" s="875"/>
      <c r="J73" s="875"/>
      <c r="K73" s="875"/>
      <c r="L73" s="876"/>
    </row>
    <row r="74" spans="2:12" x14ac:dyDescent="0.25">
      <c r="B74" s="874"/>
      <c r="C74" s="901"/>
      <c r="D74" s="901"/>
      <c r="E74" s="901"/>
      <c r="F74" s="901"/>
      <c r="G74" s="876"/>
      <c r="H74" s="874"/>
      <c r="I74" s="875"/>
      <c r="J74" s="875"/>
      <c r="K74" s="875"/>
      <c r="L74" s="876"/>
    </row>
    <row r="75" spans="2:12" x14ac:dyDescent="0.25">
      <c r="B75" s="874"/>
      <c r="C75" s="901"/>
      <c r="D75" s="901"/>
      <c r="E75" s="901"/>
      <c r="F75" s="901"/>
      <c r="G75" s="876"/>
      <c r="H75" s="874"/>
      <c r="I75" s="875"/>
      <c r="J75" s="875"/>
      <c r="K75" s="875"/>
      <c r="L75" s="876"/>
    </row>
    <row r="76" spans="2:12" x14ac:dyDescent="0.25">
      <c r="B76" s="874"/>
      <c r="C76" s="901"/>
      <c r="D76" s="901"/>
      <c r="E76" s="901"/>
      <c r="F76" s="901"/>
      <c r="G76" s="876"/>
      <c r="H76" s="874"/>
      <c r="I76" s="875"/>
      <c r="J76" s="875"/>
      <c r="K76" s="875"/>
      <c r="L76" s="876"/>
    </row>
    <row r="77" spans="2:12" x14ac:dyDescent="0.25">
      <c r="B77" s="874"/>
      <c r="C77" s="901"/>
      <c r="D77" s="901"/>
      <c r="E77" s="901"/>
      <c r="F77" s="901"/>
      <c r="G77" s="876"/>
      <c r="H77" s="874"/>
      <c r="I77" s="875"/>
      <c r="J77" s="875"/>
      <c r="K77" s="875"/>
      <c r="L77" s="876"/>
    </row>
    <row r="78" spans="2:12" x14ac:dyDescent="0.25">
      <c r="B78" s="874"/>
      <c r="C78" s="901"/>
      <c r="D78" s="901"/>
      <c r="E78" s="901"/>
      <c r="F78" s="901"/>
      <c r="G78" s="876"/>
      <c r="H78" s="874"/>
      <c r="I78" s="875"/>
      <c r="J78" s="875"/>
      <c r="K78" s="875"/>
      <c r="L78" s="876"/>
    </row>
    <row r="79" spans="2:12" x14ac:dyDescent="0.25">
      <c r="B79" s="874"/>
      <c r="C79" s="901"/>
      <c r="D79" s="901"/>
      <c r="E79" s="901"/>
      <c r="F79" s="901"/>
      <c r="G79" s="876"/>
      <c r="H79" s="874"/>
      <c r="I79" s="875"/>
      <c r="J79" s="875"/>
      <c r="K79" s="875"/>
      <c r="L79" s="876"/>
    </row>
    <row r="80" spans="2:12" x14ac:dyDescent="0.25">
      <c r="B80" s="874"/>
      <c r="C80" s="901"/>
      <c r="D80" s="901"/>
      <c r="E80" s="901"/>
      <c r="F80" s="901"/>
      <c r="G80" s="876"/>
      <c r="H80" s="874"/>
      <c r="I80" s="875"/>
      <c r="J80" s="875"/>
      <c r="K80" s="875"/>
      <c r="L80" s="876"/>
    </row>
    <row r="81" spans="2:12" x14ac:dyDescent="0.25">
      <c r="B81" s="874"/>
      <c r="C81" s="901"/>
      <c r="D81" s="901"/>
      <c r="E81" s="901"/>
      <c r="F81" s="901"/>
      <c r="G81" s="876"/>
      <c r="H81" s="874"/>
      <c r="I81" s="875"/>
      <c r="J81" s="875"/>
      <c r="K81" s="875"/>
      <c r="L81" s="876"/>
    </row>
    <row r="82" spans="2:12" x14ac:dyDescent="0.25">
      <c r="B82" s="874"/>
      <c r="C82" s="901"/>
      <c r="D82" s="901"/>
      <c r="E82" s="901"/>
      <c r="F82" s="901"/>
      <c r="G82" s="876"/>
      <c r="H82" s="874"/>
      <c r="I82" s="875"/>
      <c r="J82" s="875"/>
      <c r="K82" s="875"/>
      <c r="L82" s="876"/>
    </row>
    <row r="83" spans="2:12" ht="15.75" thickBot="1" x14ac:dyDescent="0.3">
      <c r="B83" s="931"/>
      <c r="C83" s="932"/>
      <c r="D83" s="932"/>
      <c r="E83" s="932"/>
      <c r="F83" s="932"/>
      <c r="G83" s="933"/>
      <c r="H83" s="874"/>
      <c r="I83" s="875"/>
      <c r="J83" s="875"/>
      <c r="K83" s="875"/>
      <c r="L83" s="876"/>
    </row>
    <row r="84" spans="2:12" x14ac:dyDescent="0.25">
      <c r="B84" s="934"/>
      <c r="C84" s="926"/>
      <c r="D84" s="926"/>
      <c r="E84" s="926"/>
      <c r="F84" s="926"/>
      <c r="G84" s="927"/>
      <c r="H84" s="908"/>
      <c r="I84" s="909"/>
      <c r="J84" s="909"/>
      <c r="K84" s="909"/>
      <c r="L84" s="910"/>
    </row>
    <row r="85" spans="2:12" ht="15.75" thickBot="1" x14ac:dyDescent="0.3">
      <c r="B85" s="935"/>
      <c r="C85" s="928"/>
      <c r="D85" s="928"/>
      <c r="E85" s="928"/>
      <c r="F85" s="928"/>
      <c r="G85" s="929"/>
      <c r="H85" s="911"/>
      <c r="I85" s="912"/>
      <c r="J85" s="912"/>
      <c r="K85" s="912"/>
      <c r="L85" s="913"/>
    </row>
  </sheetData>
  <mergeCells count="27">
    <mergeCell ref="B84:G85"/>
    <mergeCell ref="H84:L85"/>
    <mergeCell ref="B52:G53"/>
    <mergeCell ref="H52:L53"/>
    <mergeCell ref="B54:G67"/>
    <mergeCell ref="H54:L67"/>
    <mergeCell ref="B68:G69"/>
    <mergeCell ref="H68:L69"/>
    <mergeCell ref="B36:G37"/>
    <mergeCell ref="H36:L37"/>
    <mergeCell ref="B38:G51"/>
    <mergeCell ref="H38:L51"/>
    <mergeCell ref="B70:G83"/>
    <mergeCell ref="H70:L83"/>
    <mergeCell ref="B1:L2"/>
    <mergeCell ref="B3:E3"/>
    <mergeCell ref="G3:I3"/>
    <mergeCell ref="J3:L3"/>
    <mergeCell ref="B4:H5"/>
    <mergeCell ref="K4:L4"/>
    <mergeCell ref="K5:L5"/>
    <mergeCell ref="B6:G19"/>
    <mergeCell ref="H6:L19"/>
    <mergeCell ref="B20:G21"/>
    <mergeCell ref="H20:L21"/>
    <mergeCell ref="B22:G35"/>
    <mergeCell ref="H22:L35"/>
  </mergeCells>
  <pageMargins left="0.7" right="0.7" top="0.75" bottom="0.75" header="0.3" footer="0.3"/>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topLeftCell="A3" zoomScaleNormal="100" zoomScaleSheetLayoutView="100" zoomScalePageLayoutView="110" workbookViewId="0">
      <selection activeCell="N55" sqref="N55"/>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66" t="s">
        <v>252</v>
      </c>
      <c r="C1" s="889"/>
      <c r="D1" s="889"/>
      <c r="E1" s="889"/>
      <c r="F1" s="889"/>
      <c r="G1" s="889"/>
      <c r="H1" s="889"/>
      <c r="I1" s="889"/>
      <c r="J1" s="889"/>
      <c r="K1" s="889"/>
      <c r="L1" s="914"/>
    </row>
    <row r="2" spans="2:12" ht="11.25" customHeight="1" x14ac:dyDescent="0.25">
      <c r="B2" s="967"/>
      <c r="C2" s="890"/>
      <c r="D2" s="890"/>
      <c r="E2" s="890"/>
      <c r="F2" s="890"/>
      <c r="G2" s="890"/>
      <c r="H2" s="890"/>
      <c r="I2" s="890"/>
      <c r="J2" s="890"/>
      <c r="K2" s="890"/>
      <c r="L2" s="916"/>
    </row>
    <row r="3" spans="2:12" ht="24.95" customHeight="1" x14ac:dyDescent="0.25">
      <c r="B3" s="919" t="s">
        <v>290</v>
      </c>
      <c r="C3" s="917"/>
      <c r="D3" s="917"/>
      <c r="E3" s="918"/>
      <c r="F3" s="97">
        <v>44196</v>
      </c>
      <c r="G3" s="919" t="s">
        <v>291</v>
      </c>
      <c r="H3" s="917"/>
      <c r="I3" s="918"/>
      <c r="J3" s="920">
        <v>44202</v>
      </c>
      <c r="K3" s="968"/>
      <c r="L3" s="969"/>
    </row>
    <row r="4" spans="2:12" ht="24.95" customHeight="1" x14ac:dyDescent="0.25">
      <c r="B4" s="970" t="s">
        <v>251</v>
      </c>
      <c r="C4" s="921"/>
      <c r="D4" s="921"/>
      <c r="E4" s="921"/>
      <c r="F4" s="921"/>
      <c r="G4" s="921"/>
      <c r="H4" s="922"/>
      <c r="I4" s="342" t="s">
        <v>490</v>
      </c>
      <c r="J4" s="342" t="s">
        <v>2</v>
      </c>
      <c r="K4" s="881" t="s">
        <v>0</v>
      </c>
      <c r="L4" s="925"/>
    </row>
    <row r="5" spans="2:12" ht="24.95" customHeight="1" thickBot="1" x14ac:dyDescent="0.3">
      <c r="B5" s="971"/>
      <c r="C5" s="972"/>
      <c r="D5" s="972"/>
      <c r="E5" s="972"/>
      <c r="F5" s="972"/>
      <c r="G5" s="972"/>
      <c r="H5" s="973"/>
      <c r="I5" s="81" t="s">
        <v>491</v>
      </c>
      <c r="J5" s="134">
        <v>2</v>
      </c>
      <c r="K5" s="974" t="s">
        <v>292</v>
      </c>
      <c r="L5" s="975"/>
    </row>
    <row r="6" spans="2:12" ht="24.95" customHeight="1" thickBot="1" x14ac:dyDescent="0.3">
      <c r="B6" s="957" t="s">
        <v>510</v>
      </c>
      <c r="C6" s="958"/>
      <c r="D6" s="958"/>
      <c r="E6" s="958"/>
      <c r="F6" s="958"/>
      <c r="G6" s="958"/>
      <c r="H6" s="958"/>
      <c r="I6" s="958"/>
      <c r="J6" s="958"/>
      <c r="K6" s="958"/>
      <c r="L6" s="959"/>
    </row>
    <row r="7" spans="2:12" ht="15.75" customHeight="1" x14ac:dyDescent="0.25">
      <c r="B7" s="874" t="s">
        <v>453</v>
      </c>
      <c r="C7" s="875"/>
      <c r="D7" s="875"/>
      <c r="E7" s="875"/>
      <c r="F7" s="875"/>
      <c r="G7" s="876"/>
      <c r="H7" s="874" t="s">
        <v>454</v>
      </c>
      <c r="I7" s="875"/>
      <c r="J7" s="875"/>
      <c r="K7" s="875"/>
      <c r="L7" s="876"/>
    </row>
    <row r="8" spans="2:12" x14ac:dyDescent="0.25">
      <c r="B8" s="874"/>
      <c r="C8" s="875"/>
      <c r="D8" s="875"/>
      <c r="E8" s="875"/>
      <c r="F8" s="875"/>
      <c r="G8" s="876"/>
      <c r="H8" s="874"/>
      <c r="I8" s="875"/>
      <c r="J8" s="875"/>
      <c r="K8" s="875"/>
      <c r="L8" s="876"/>
    </row>
    <row r="9" spans="2:12" x14ac:dyDescent="0.25">
      <c r="B9" s="874"/>
      <c r="C9" s="875"/>
      <c r="D9" s="875"/>
      <c r="E9" s="875"/>
      <c r="F9" s="875"/>
      <c r="G9" s="876"/>
      <c r="H9" s="874"/>
      <c r="I9" s="875"/>
      <c r="J9" s="875"/>
      <c r="K9" s="875"/>
      <c r="L9" s="876"/>
    </row>
    <row r="10" spans="2:12" x14ac:dyDescent="0.25">
      <c r="B10" s="874"/>
      <c r="C10" s="875"/>
      <c r="D10" s="875"/>
      <c r="E10" s="875"/>
      <c r="F10" s="875"/>
      <c r="G10" s="876"/>
      <c r="H10" s="874"/>
      <c r="I10" s="875"/>
      <c r="J10" s="875"/>
      <c r="K10" s="875"/>
      <c r="L10" s="876"/>
    </row>
    <row r="11" spans="2:12" x14ac:dyDescent="0.25">
      <c r="B11" s="874"/>
      <c r="C11" s="875"/>
      <c r="D11" s="875"/>
      <c r="E11" s="875"/>
      <c r="F11" s="875"/>
      <c r="G11" s="876"/>
      <c r="H11" s="874"/>
      <c r="I11" s="875"/>
      <c r="J11" s="875"/>
      <c r="K11" s="875"/>
      <c r="L11" s="876"/>
    </row>
    <row r="12" spans="2:12" x14ac:dyDescent="0.25">
      <c r="B12" s="874"/>
      <c r="C12" s="875"/>
      <c r="D12" s="875"/>
      <c r="E12" s="875"/>
      <c r="F12" s="875"/>
      <c r="G12" s="876"/>
      <c r="H12" s="874"/>
      <c r="I12" s="875"/>
      <c r="J12" s="875"/>
      <c r="K12" s="875"/>
      <c r="L12" s="876"/>
    </row>
    <row r="13" spans="2:12" x14ac:dyDescent="0.25">
      <c r="B13" s="874"/>
      <c r="C13" s="875"/>
      <c r="D13" s="875"/>
      <c r="E13" s="875"/>
      <c r="F13" s="875"/>
      <c r="G13" s="876"/>
      <c r="H13" s="874"/>
      <c r="I13" s="875"/>
      <c r="J13" s="875"/>
      <c r="K13" s="875"/>
      <c r="L13" s="876"/>
    </row>
    <row r="14" spans="2:12" x14ac:dyDescent="0.25">
      <c r="B14" s="874"/>
      <c r="C14" s="875"/>
      <c r="D14" s="875"/>
      <c r="E14" s="875"/>
      <c r="F14" s="875"/>
      <c r="G14" s="876"/>
      <c r="H14" s="874"/>
      <c r="I14" s="875"/>
      <c r="J14" s="875"/>
      <c r="K14" s="875"/>
      <c r="L14" s="876"/>
    </row>
    <row r="15" spans="2:12" x14ac:dyDescent="0.25">
      <c r="B15" s="874"/>
      <c r="C15" s="875"/>
      <c r="D15" s="875"/>
      <c r="E15" s="875"/>
      <c r="F15" s="875"/>
      <c r="G15" s="876"/>
      <c r="H15" s="874"/>
      <c r="I15" s="875"/>
      <c r="J15" s="875"/>
      <c r="K15" s="875"/>
      <c r="L15" s="876"/>
    </row>
    <row r="16" spans="2:12" x14ac:dyDescent="0.25">
      <c r="B16" s="874"/>
      <c r="C16" s="875"/>
      <c r="D16" s="875"/>
      <c r="E16" s="875"/>
      <c r="F16" s="875"/>
      <c r="G16" s="876"/>
      <c r="H16" s="874"/>
      <c r="I16" s="875"/>
      <c r="J16" s="875"/>
      <c r="K16" s="875"/>
      <c r="L16" s="876"/>
    </row>
    <row r="17" spans="2:13" x14ac:dyDescent="0.25">
      <c r="B17" s="874"/>
      <c r="C17" s="875"/>
      <c r="D17" s="875"/>
      <c r="E17" s="875"/>
      <c r="F17" s="875"/>
      <c r="G17" s="876"/>
      <c r="H17" s="874"/>
      <c r="I17" s="875"/>
      <c r="J17" s="875"/>
      <c r="K17" s="875"/>
      <c r="L17" s="876"/>
    </row>
    <row r="18" spans="2:13" x14ac:dyDescent="0.25">
      <c r="B18" s="874"/>
      <c r="C18" s="875"/>
      <c r="D18" s="875"/>
      <c r="E18" s="875"/>
      <c r="F18" s="875"/>
      <c r="G18" s="876"/>
      <c r="H18" s="874"/>
      <c r="I18" s="875"/>
      <c r="J18" s="875"/>
      <c r="K18" s="875"/>
      <c r="L18" s="876"/>
    </row>
    <row r="19" spans="2:13" x14ac:dyDescent="0.25">
      <c r="B19" s="874"/>
      <c r="C19" s="875"/>
      <c r="D19" s="875"/>
      <c r="E19" s="875"/>
      <c r="F19" s="875"/>
      <c r="G19" s="876"/>
      <c r="H19" s="874"/>
      <c r="I19" s="875"/>
      <c r="J19" s="875"/>
      <c r="K19" s="875"/>
      <c r="L19" s="876"/>
    </row>
    <row r="20" spans="2:13" ht="15.75" thickBot="1" x14ac:dyDescent="0.3">
      <c r="B20" s="874"/>
      <c r="C20" s="875"/>
      <c r="D20" s="875"/>
      <c r="E20" s="875"/>
      <c r="F20" s="875"/>
      <c r="G20" s="876"/>
      <c r="H20" s="874"/>
      <c r="I20" s="875"/>
      <c r="J20" s="875"/>
      <c r="K20" s="875"/>
      <c r="L20" s="876"/>
    </row>
    <row r="21" spans="2:13" ht="15" customHeight="1" x14ac:dyDescent="0.25">
      <c r="B21" s="949" t="s">
        <v>1210</v>
      </c>
      <c r="C21" s="950"/>
      <c r="D21" s="950"/>
      <c r="E21" s="950"/>
      <c r="F21" s="950"/>
      <c r="G21" s="951"/>
      <c r="H21" s="949" t="s">
        <v>1211</v>
      </c>
      <c r="I21" s="950"/>
      <c r="J21" s="950"/>
      <c r="K21" s="950"/>
      <c r="L21" s="950"/>
      <c r="M21" s="960"/>
    </row>
    <row r="22" spans="2:13" ht="37.5" customHeight="1" thickBot="1" x14ac:dyDescent="0.3">
      <c r="B22" s="952"/>
      <c r="C22" s="953"/>
      <c r="D22" s="953"/>
      <c r="E22" s="953"/>
      <c r="F22" s="953"/>
      <c r="G22" s="954"/>
      <c r="H22" s="952"/>
      <c r="I22" s="953"/>
      <c r="J22" s="953"/>
      <c r="K22" s="953"/>
      <c r="L22" s="953"/>
      <c r="M22" s="961"/>
    </row>
    <row r="23" spans="2:13" ht="15.75" customHeight="1" x14ac:dyDescent="0.25">
      <c r="B23" s="877" t="s">
        <v>502</v>
      </c>
      <c r="C23" s="878"/>
      <c r="D23" s="878"/>
      <c r="E23" s="878"/>
      <c r="F23" s="878"/>
      <c r="G23" s="879"/>
      <c r="H23" s="877" t="s">
        <v>503</v>
      </c>
      <c r="I23" s="878"/>
      <c r="J23" s="878"/>
      <c r="K23" s="878"/>
      <c r="L23" s="879"/>
    </row>
    <row r="24" spans="2:13" x14ac:dyDescent="0.25">
      <c r="B24" s="874"/>
      <c r="C24" s="875"/>
      <c r="D24" s="875"/>
      <c r="E24" s="875"/>
      <c r="F24" s="875"/>
      <c r="G24" s="876"/>
      <c r="H24" s="874"/>
      <c r="I24" s="875"/>
      <c r="J24" s="875"/>
      <c r="K24" s="875"/>
      <c r="L24" s="876"/>
    </row>
    <row r="25" spans="2:13" x14ac:dyDescent="0.25">
      <c r="B25" s="874"/>
      <c r="C25" s="875"/>
      <c r="D25" s="875"/>
      <c r="E25" s="875"/>
      <c r="F25" s="875"/>
      <c r="G25" s="876"/>
      <c r="H25" s="874"/>
      <c r="I25" s="875"/>
      <c r="J25" s="875"/>
      <c r="K25" s="875"/>
      <c r="L25" s="876"/>
    </row>
    <row r="26" spans="2:13" x14ac:dyDescent="0.25">
      <c r="B26" s="874"/>
      <c r="C26" s="875"/>
      <c r="D26" s="875"/>
      <c r="E26" s="875"/>
      <c r="F26" s="875"/>
      <c r="G26" s="876"/>
      <c r="H26" s="874"/>
      <c r="I26" s="875"/>
      <c r="J26" s="875"/>
      <c r="K26" s="875"/>
      <c r="L26" s="876"/>
    </row>
    <row r="27" spans="2:13" x14ac:dyDescent="0.25">
      <c r="B27" s="874"/>
      <c r="C27" s="875"/>
      <c r="D27" s="875"/>
      <c r="E27" s="875"/>
      <c r="F27" s="875"/>
      <c r="G27" s="876"/>
      <c r="H27" s="874"/>
      <c r="I27" s="875"/>
      <c r="J27" s="875"/>
      <c r="K27" s="875"/>
      <c r="L27" s="876"/>
    </row>
    <row r="28" spans="2:13" x14ac:dyDescent="0.25">
      <c r="B28" s="874"/>
      <c r="C28" s="875"/>
      <c r="D28" s="875"/>
      <c r="E28" s="875"/>
      <c r="F28" s="875"/>
      <c r="G28" s="876"/>
      <c r="H28" s="874"/>
      <c r="I28" s="875"/>
      <c r="J28" s="875"/>
      <c r="K28" s="875"/>
      <c r="L28" s="876"/>
    </row>
    <row r="29" spans="2:13" x14ac:dyDescent="0.25">
      <c r="B29" s="874"/>
      <c r="C29" s="875"/>
      <c r="D29" s="875"/>
      <c r="E29" s="875"/>
      <c r="F29" s="875"/>
      <c r="G29" s="876"/>
      <c r="H29" s="874"/>
      <c r="I29" s="875"/>
      <c r="J29" s="875"/>
      <c r="K29" s="875"/>
      <c r="L29" s="876"/>
    </row>
    <row r="30" spans="2:13" x14ac:dyDescent="0.25">
      <c r="B30" s="874"/>
      <c r="C30" s="875"/>
      <c r="D30" s="875"/>
      <c r="E30" s="875"/>
      <c r="F30" s="875"/>
      <c r="G30" s="876"/>
      <c r="H30" s="874"/>
      <c r="I30" s="875"/>
      <c r="J30" s="875"/>
      <c r="K30" s="875"/>
      <c r="L30" s="876"/>
    </row>
    <row r="31" spans="2:13" x14ac:dyDescent="0.25">
      <c r="B31" s="874"/>
      <c r="C31" s="875"/>
      <c r="D31" s="875"/>
      <c r="E31" s="875"/>
      <c r="F31" s="875"/>
      <c r="G31" s="876"/>
      <c r="H31" s="874"/>
      <c r="I31" s="875"/>
      <c r="J31" s="875"/>
      <c r="K31" s="875"/>
      <c r="L31" s="876"/>
    </row>
    <row r="32" spans="2:13" x14ac:dyDescent="0.25">
      <c r="B32" s="874"/>
      <c r="C32" s="875"/>
      <c r="D32" s="875"/>
      <c r="E32" s="875"/>
      <c r="F32" s="875"/>
      <c r="G32" s="876"/>
      <c r="H32" s="874"/>
      <c r="I32" s="875"/>
      <c r="J32" s="875"/>
      <c r="K32" s="875"/>
      <c r="L32" s="876"/>
    </row>
    <row r="33" spans="2:13" x14ac:dyDescent="0.25">
      <c r="B33" s="874"/>
      <c r="C33" s="875"/>
      <c r="D33" s="875"/>
      <c r="E33" s="875"/>
      <c r="F33" s="875"/>
      <c r="G33" s="876"/>
      <c r="H33" s="874"/>
      <c r="I33" s="875"/>
      <c r="J33" s="875"/>
      <c r="K33" s="875"/>
      <c r="L33" s="876"/>
    </row>
    <row r="34" spans="2:13" x14ac:dyDescent="0.25">
      <c r="B34" s="874"/>
      <c r="C34" s="875"/>
      <c r="D34" s="875"/>
      <c r="E34" s="875"/>
      <c r="F34" s="875"/>
      <c r="G34" s="876"/>
      <c r="H34" s="874"/>
      <c r="I34" s="875"/>
      <c r="J34" s="875"/>
      <c r="K34" s="875"/>
      <c r="L34" s="876"/>
    </row>
    <row r="35" spans="2:13" x14ac:dyDescent="0.25">
      <c r="B35" s="874"/>
      <c r="C35" s="875"/>
      <c r="D35" s="875"/>
      <c r="E35" s="875"/>
      <c r="F35" s="875"/>
      <c r="G35" s="876"/>
      <c r="H35" s="874"/>
      <c r="I35" s="875"/>
      <c r="J35" s="875"/>
      <c r="K35" s="875"/>
      <c r="L35" s="876"/>
    </row>
    <row r="36" spans="2:13" ht="15.75" thickBot="1" x14ac:dyDescent="0.3">
      <c r="B36" s="874"/>
      <c r="C36" s="875"/>
      <c r="D36" s="875"/>
      <c r="E36" s="875"/>
      <c r="F36" s="875"/>
      <c r="G36" s="876"/>
      <c r="H36" s="874"/>
      <c r="I36" s="875"/>
      <c r="J36" s="875"/>
      <c r="K36" s="875"/>
      <c r="L36" s="876"/>
    </row>
    <row r="37" spans="2:13" ht="15" customHeight="1" x14ac:dyDescent="0.25">
      <c r="B37" s="960" t="s">
        <v>1212</v>
      </c>
      <c r="C37" s="962"/>
      <c r="D37" s="962"/>
      <c r="E37" s="962"/>
      <c r="F37" s="962"/>
      <c r="G37" s="963"/>
      <c r="H37" s="949" t="s">
        <v>1213</v>
      </c>
      <c r="I37" s="950"/>
      <c r="J37" s="950"/>
      <c r="K37" s="950"/>
      <c r="L37" s="950"/>
      <c r="M37" s="955"/>
    </row>
    <row r="38" spans="2:13" ht="35.25" customHeight="1" thickBot="1" x14ac:dyDescent="0.3">
      <c r="B38" s="961"/>
      <c r="C38" s="964"/>
      <c r="D38" s="964"/>
      <c r="E38" s="964"/>
      <c r="F38" s="964"/>
      <c r="G38" s="965"/>
      <c r="H38" s="952"/>
      <c r="I38" s="953"/>
      <c r="J38" s="953"/>
      <c r="K38" s="953"/>
      <c r="L38" s="953"/>
      <c r="M38" s="956"/>
    </row>
    <row r="39" spans="2:13" ht="26.25" customHeight="1" thickBot="1" x14ac:dyDescent="0.3">
      <c r="B39" s="946" t="s">
        <v>511</v>
      </c>
      <c r="C39" s="947"/>
      <c r="D39" s="947"/>
      <c r="E39" s="947"/>
      <c r="F39" s="947"/>
      <c r="G39" s="947"/>
      <c r="H39" s="947"/>
      <c r="I39" s="947"/>
      <c r="J39" s="947"/>
      <c r="K39" s="947"/>
      <c r="L39" s="948"/>
      <c r="M39" s="286"/>
    </row>
    <row r="40" spans="2:13" x14ac:dyDescent="0.25">
      <c r="B40" s="877" t="s">
        <v>504</v>
      </c>
      <c r="C40" s="878"/>
      <c r="D40" s="878"/>
      <c r="E40" s="878"/>
      <c r="F40" s="878"/>
      <c r="G40" s="879"/>
      <c r="H40" s="877" t="s">
        <v>505</v>
      </c>
      <c r="I40" s="878"/>
      <c r="J40" s="878"/>
      <c r="K40" s="878"/>
      <c r="L40" s="879"/>
    </row>
    <row r="41" spans="2:13" x14ac:dyDescent="0.25">
      <c r="B41" s="874"/>
      <c r="C41" s="875"/>
      <c r="D41" s="875"/>
      <c r="E41" s="875"/>
      <c r="F41" s="875"/>
      <c r="G41" s="876"/>
      <c r="H41" s="874"/>
      <c r="I41" s="875"/>
      <c r="J41" s="875"/>
      <c r="K41" s="875"/>
      <c r="L41" s="876"/>
    </row>
    <row r="42" spans="2:13" x14ac:dyDescent="0.25">
      <c r="B42" s="874"/>
      <c r="C42" s="875"/>
      <c r="D42" s="875"/>
      <c r="E42" s="875"/>
      <c r="F42" s="875"/>
      <c r="G42" s="876"/>
      <c r="H42" s="874"/>
      <c r="I42" s="875"/>
      <c r="J42" s="875"/>
      <c r="K42" s="875"/>
      <c r="L42" s="876"/>
    </row>
    <row r="43" spans="2:13" x14ac:dyDescent="0.25">
      <c r="B43" s="874"/>
      <c r="C43" s="875"/>
      <c r="D43" s="875"/>
      <c r="E43" s="875"/>
      <c r="F43" s="875"/>
      <c r="G43" s="876"/>
      <c r="H43" s="874"/>
      <c r="I43" s="875"/>
      <c r="J43" s="875"/>
      <c r="K43" s="875"/>
      <c r="L43" s="876"/>
    </row>
    <row r="44" spans="2:13" x14ac:dyDescent="0.25">
      <c r="B44" s="874"/>
      <c r="C44" s="875"/>
      <c r="D44" s="875"/>
      <c r="E44" s="875"/>
      <c r="F44" s="875"/>
      <c r="G44" s="876"/>
      <c r="H44" s="874"/>
      <c r="I44" s="875"/>
      <c r="J44" s="875"/>
      <c r="K44" s="875"/>
      <c r="L44" s="876"/>
    </row>
    <row r="45" spans="2:13" x14ac:dyDescent="0.25">
      <c r="B45" s="874"/>
      <c r="C45" s="875"/>
      <c r="D45" s="875"/>
      <c r="E45" s="875"/>
      <c r="F45" s="875"/>
      <c r="G45" s="876"/>
      <c r="H45" s="874"/>
      <c r="I45" s="875"/>
      <c r="J45" s="875"/>
      <c r="K45" s="875"/>
      <c r="L45" s="876"/>
    </row>
    <row r="46" spans="2:13" x14ac:dyDescent="0.25">
      <c r="B46" s="874"/>
      <c r="C46" s="875"/>
      <c r="D46" s="875"/>
      <c r="E46" s="875"/>
      <c r="F46" s="875"/>
      <c r="G46" s="876"/>
      <c r="H46" s="874"/>
      <c r="I46" s="875"/>
      <c r="J46" s="875"/>
      <c r="K46" s="875"/>
      <c r="L46" s="876"/>
    </row>
    <row r="47" spans="2:13" x14ac:dyDescent="0.25">
      <c r="B47" s="874"/>
      <c r="C47" s="875"/>
      <c r="D47" s="875"/>
      <c r="E47" s="875"/>
      <c r="F47" s="875"/>
      <c r="G47" s="876"/>
      <c r="H47" s="874"/>
      <c r="I47" s="875"/>
      <c r="J47" s="875"/>
      <c r="K47" s="875"/>
      <c r="L47" s="876"/>
    </row>
    <row r="48" spans="2:13" x14ac:dyDescent="0.25">
      <c r="B48" s="874"/>
      <c r="C48" s="875"/>
      <c r="D48" s="875"/>
      <c r="E48" s="875"/>
      <c r="F48" s="875"/>
      <c r="G48" s="876"/>
      <c r="H48" s="874"/>
      <c r="I48" s="875"/>
      <c r="J48" s="875"/>
      <c r="K48" s="875"/>
      <c r="L48" s="876"/>
    </row>
    <row r="49" spans="2:13" x14ac:dyDescent="0.25">
      <c r="B49" s="874"/>
      <c r="C49" s="875"/>
      <c r="D49" s="875"/>
      <c r="E49" s="875"/>
      <c r="F49" s="875"/>
      <c r="G49" s="876"/>
      <c r="H49" s="874"/>
      <c r="I49" s="875"/>
      <c r="J49" s="875"/>
      <c r="K49" s="875"/>
      <c r="L49" s="876"/>
    </row>
    <row r="50" spans="2:13" x14ac:dyDescent="0.25">
      <c r="B50" s="874"/>
      <c r="C50" s="875"/>
      <c r="D50" s="875"/>
      <c r="E50" s="875"/>
      <c r="F50" s="875"/>
      <c r="G50" s="876"/>
      <c r="H50" s="874"/>
      <c r="I50" s="875"/>
      <c r="J50" s="875"/>
      <c r="K50" s="875"/>
      <c r="L50" s="876"/>
    </row>
    <row r="51" spans="2:13" x14ac:dyDescent="0.25">
      <c r="B51" s="874"/>
      <c r="C51" s="875"/>
      <c r="D51" s="875"/>
      <c r="E51" s="875"/>
      <c r="F51" s="875"/>
      <c r="G51" s="876"/>
      <c r="H51" s="874"/>
      <c r="I51" s="875"/>
      <c r="J51" s="875"/>
      <c r="K51" s="875"/>
      <c r="L51" s="876"/>
    </row>
    <row r="52" spans="2:13" x14ac:dyDescent="0.25">
      <c r="B52" s="874"/>
      <c r="C52" s="875"/>
      <c r="D52" s="875"/>
      <c r="E52" s="875"/>
      <c r="F52" s="875"/>
      <c r="G52" s="876"/>
      <c r="H52" s="874"/>
      <c r="I52" s="875"/>
      <c r="J52" s="875"/>
      <c r="K52" s="875"/>
      <c r="L52" s="876"/>
    </row>
    <row r="53" spans="2:13" ht="15.75" thickBot="1" x14ac:dyDescent="0.3">
      <c r="B53" s="874"/>
      <c r="C53" s="875"/>
      <c r="D53" s="875"/>
      <c r="E53" s="875"/>
      <c r="F53" s="875"/>
      <c r="G53" s="876"/>
      <c r="H53" s="874"/>
      <c r="I53" s="875"/>
      <c r="J53" s="875"/>
      <c r="K53" s="875"/>
      <c r="L53" s="876"/>
    </row>
    <row r="54" spans="2:13" ht="15" customHeight="1" x14ac:dyDescent="0.25">
      <c r="B54" s="949" t="s">
        <v>1214</v>
      </c>
      <c r="C54" s="950"/>
      <c r="D54" s="950"/>
      <c r="E54" s="950"/>
      <c r="F54" s="950"/>
      <c r="G54" s="951"/>
      <c r="H54" s="949" t="s">
        <v>1215</v>
      </c>
      <c r="I54" s="950"/>
      <c r="J54" s="950"/>
      <c r="K54" s="950"/>
      <c r="L54" s="950"/>
      <c r="M54" s="955"/>
    </row>
    <row r="55" spans="2:13" ht="36" customHeight="1" thickBot="1" x14ac:dyDescent="0.3">
      <c r="B55" s="952"/>
      <c r="C55" s="953"/>
      <c r="D55" s="953"/>
      <c r="E55" s="953"/>
      <c r="F55" s="953"/>
      <c r="G55" s="954"/>
      <c r="H55" s="952"/>
      <c r="I55" s="953"/>
      <c r="J55" s="953"/>
      <c r="K55" s="953"/>
      <c r="L55" s="953"/>
      <c r="M55" s="956"/>
    </row>
    <row r="56" spans="2:13" ht="15" customHeight="1" x14ac:dyDescent="0.25">
      <c r="B56" s="877" t="s">
        <v>504</v>
      </c>
      <c r="C56" s="878"/>
      <c r="D56" s="878"/>
      <c r="E56" s="878"/>
      <c r="F56" s="878"/>
      <c r="G56" s="879"/>
      <c r="H56" s="877" t="s">
        <v>505</v>
      </c>
      <c r="I56" s="878"/>
      <c r="J56" s="878"/>
      <c r="K56" s="878"/>
      <c r="L56" s="879"/>
    </row>
    <row r="57" spans="2:13" ht="15" customHeight="1" x14ac:dyDescent="0.25">
      <c r="B57" s="874"/>
      <c r="C57" s="875"/>
      <c r="D57" s="875"/>
      <c r="E57" s="875"/>
      <c r="F57" s="875"/>
      <c r="G57" s="876"/>
      <c r="H57" s="874"/>
      <c r="I57" s="875"/>
      <c r="J57" s="875"/>
      <c r="K57" s="875"/>
      <c r="L57" s="876"/>
    </row>
    <row r="58" spans="2:13" ht="15" customHeight="1" x14ac:dyDescent="0.25">
      <c r="B58" s="874"/>
      <c r="C58" s="875"/>
      <c r="D58" s="875"/>
      <c r="E58" s="875"/>
      <c r="F58" s="875"/>
      <c r="G58" s="876"/>
      <c r="H58" s="874"/>
      <c r="I58" s="875"/>
      <c r="J58" s="875"/>
      <c r="K58" s="875"/>
      <c r="L58" s="876"/>
    </row>
    <row r="59" spans="2:13" ht="15" customHeight="1" x14ac:dyDescent="0.25">
      <c r="B59" s="874"/>
      <c r="C59" s="875"/>
      <c r="D59" s="875"/>
      <c r="E59" s="875"/>
      <c r="F59" s="875"/>
      <c r="G59" s="876"/>
      <c r="H59" s="874"/>
      <c r="I59" s="875"/>
      <c r="J59" s="875"/>
      <c r="K59" s="875"/>
      <c r="L59" s="876"/>
    </row>
    <row r="60" spans="2:13" ht="15" customHeight="1" x14ac:dyDescent="0.25">
      <c r="B60" s="874"/>
      <c r="C60" s="875"/>
      <c r="D60" s="875"/>
      <c r="E60" s="875"/>
      <c r="F60" s="875"/>
      <c r="G60" s="876"/>
      <c r="H60" s="874"/>
      <c r="I60" s="875"/>
      <c r="J60" s="875"/>
      <c r="K60" s="875"/>
      <c r="L60" s="876"/>
    </row>
    <row r="61" spans="2:13" ht="15" customHeight="1" x14ac:dyDescent="0.25">
      <c r="B61" s="874"/>
      <c r="C61" s="875"/>
      <c r="D61" s="875"/>
      <c r="E61" s="875"/>
      <c r="F61" s="875"/>
      <c r="G61" s="876"/>
      <c r="H61" s="874"/>
      <c r="I61" s="875"/>
      <c r="J61" s="875"/>
      <c r="K61" s="875"/>
      <c r="L61" s="876"/>
    </row>
    <row r="62" spans="2:13" ht="15" customHeight="1" x14ac:dyDescent="0.25">
      <c r="B62" s="874"/>
      <c r="C62" s="875"/>
      <c r="D62" s="875"/>
      <c r="E62" s="875"/>
      <c r="F62" s="875"/>
      <c r="G62" s="876"/>
      <c r="H62" s="874"/>
      <c r="I62" s="875"/>
      <c r="J62" s="875"/>
      <c r="K62" s="875"/>
      <c r="L62" s="876"/>
    </row>
    <row r="63" spans="2:13" ht="15" customHeight="1" x14ac:dyDescent="0.25">
      <c r="B63" s="874"/>
      <c r="C63" s="875"/>
      <c r="D63" s="875"/>
      <c r="E63" s="875"/>
      <c r="F63" s="875"/>
      <c r="G63" s="876"/>
      <c r="H63" s="874"/>
      <c r="I63" s="875"/>
      <c r="J63" s="875"/>
      <c r="K63" s="875"/>
      <c r="L63" s="876"/>
    </row>
    <row r="64" spans="2:13" ht="15" customHeight="1" x14ac:dyDescent="0.25">
      <c r="B64" s="874"/>
      <c r="C64" s="875"/>
      <c r="D64" s="875"/>
      <c r="E64" s="875"/>
      <c r="F64" s="875"/>
      <c r="G64" s="876"/>
      <c r="H64" s="874"/>
      <c r="I64" s="875"/>
      <c r="J64" s="875"/>
      <c r="K64" s="875"/>
      <c r="L64" s="876"/>
    </row>
    <row r="65" spans="2:15" ht="15" customHeight="1" x14ac:dyDescent="0.25">
      <c r="B65" s="874"/>
      <c r="C65" s="875"/>
      <c r="D65" s="875"/>
      <c r="E65" s="875"/>
      <c r="F65" s="875"/>
      <c r="G65" s="876"/>
      <c r="H65" s="874"/>
      <c r="I65" s="875"/>
      <c r="J65" s="875"/>
      <c r="K65" s="875"/>
      <c r="L65" s="876"/>
    </row>
    <row r="66" spans="2:15" ht="15" customHeight="1" x14ac:dyDescent="0.25">
      <c r="B66" s="874"/>
      <c r="C66" s="875"/>
      <c r="D66" s="875"/>
      <c r="E66" s="875"/>
      <c r="F66" s="875"/>
      <c r="G66" s="876"/>
      <c r="H66" s="874"/>
      <c r="I66" s="875"/>
      <c r="J66" s="875"/>
      <c r="K66" s="875"/>
      <c r="L66" s="876"/>
      <c r="O66" s="111"/>
    </row>
    <row r="67" spans="2:15" ht="15" customHeight="1" x14ac:dyDescent="0.25">
      <c r="B67" s="874"/>
      <c r="C67" s="875"/>
      <c r="D67" s="875"/>
      <c r="E67" s="875"/>
      <c r="F67" s="875"/>
      <c r="G67" s="876"/>
      <c r="H67" s="874"/>
      <c r="I67" s="875"/>
      <c r="J67" s="875"/>
      <c r="K67" s="875"/>
      <c r="L67" s="876"/>
    </row>
    <row r="68" spans="2:15" ht="15" customHeight="1" x14ac:dyDescent="0.25">
      <c r="B68" s="874"/>
      <c r="C68" s="875"/>
      <c r="D68" s="875"/>
      <c r="E68" s="875"/>
      <c r="F68" s="875"/>
      <c r="G68" s="876"/>
      <c r="H68" s="874"/>
      <c r="I68" s="875"/>
      <c r="J68" s="875"/>
      <c r="K68" s="875"/>
      <c r="L68" s="876"/>
    </row>
    <row r="69" spans="2:15" ht="15.75" customHeight="1" thickBot="1" x14ac:dyDescent="0.3">
      <c r="B69" s="874"/>
      <c r="C69" s="875"/>
      <c r="D69" s="875"/>
      <c r="E69" s="875"/>
      <c r="F69" s="875"/>
      <c r="G69" s="876"/>
      <c r="H69" s="874"/>
      <c r="I69" s="875"/>
      <c r="J69" s="875"/>
      <c r="K69" s="875"/>
      <c r="L69" s="876"/>
    </row>
    <row r="70" spans="2:15" ht="23.25" customHeight="1" x14ac:dyDescent="0.25">
      <c r="B70" s="949" t="s">
        <v>1216</v>
      </c>
      <c r="C70" s="950"/>
      <c r="D70" s="950"/>
      <c r="E70" s="950"/>
      <c r="F70" s="950"/>
      <c r="G70" s="951"/>
      <c r="H70" s="936" t="s">
        <v>1217</v>
      </c>
      <c r="I70" s="937"/>
      <c r="J70" s="937"/>
      <c r="K70" s="937"/>
      <c r="L70" s="937"/>
      <c r="M70" s="955"/>
    </row>
    <row r="71" spans="2:15" ht="25.5" customHeight="1" thickBot="1" x14ac:dyDescent="0.3">
      <c r="B71" s="952"/>
      <c r="C71" s="953"/>
      <c r="D71" s="953"/>
      <c r="E71" s="953"/>
      <c r="F71" s="953"/>
      <c r="G71" s="954"/>
      <c r="H71" s="939"/>
      <c r="I71" s="940"/>
      <c r="J71" s="940"/>
      <c r="K71" s="940"/>
      <c r="L71" s="940"/>
      <c r="M71" s="956"/>
    </row>
    <row r="72" spans="2:15" ht="25.5" customHeight="1" thickBot="1" x14ac:dyDescent="0.3">
      <c r="B72" s="946" t="s">
        <v>512</v>
      </c>
      <c r="C72" s="947"/>
      <c r="D72" s="947"/>
      <c r="E72" s="947"/>
      <c r="F72" s="947"/>
      <c r="G72" s="947"/>
      <c r="H72" s="947"/>
      <c r="I72" s="947"/>
      <c r="J72" s="947"/>
      <c r="K72" s="947"/>
      <c r="L72" s="948"/>
    </row>
    <row r="73" spans="2:15" x14ac:dyDescent="0.25">
      <c r="B73" s="877" t="s">
        <v>504</v>
      </c>
      <c r="C73" s="878"/>
      <c r="D73" s="878"/>
      <c r="E73" s="878"/>
      <c r="F73" s="878"/>
      <c r="G73" s="879"/>
      <c r="H73" s="877" t="s">
        <v>505</v>
      </c>
      <c r="I73" s="878"/>
      <c r="J73" s="878"/>
      <c r="K73" s="878"/>
      <c r="L73" s="879"/>
    </row>
    <row r="74" spans="2:15" x14ac:dyDescent="0.25">
      <c r="B74" s="874"/>
      <c r="C74" s="875"/>
      <c r="D74" s="875"/>
      <c r="E74" s="875"/>
      <c r="F74" s="875"/>
      <c r="G74" s="876"/>
      <c r="H74" s="874"/>
      <c r="I74" s="875"/>
      <c r="J74" s="875"/>
      <c r="K74" s="875"/>
      <c r="L74" s="876"/>
    </row>
    <row r="75" spans="2:15" x14ac:dyDescent="0.25">
      <c r="B75" s="874"/>
      <c r="C75" s="875"/>
      <c r="D75" s="875"/>
      <c r="E75" s="875"/>
      <c r="F75" s="875"/>
      <c r="G75" s="876"/>
      <c r="H75" s="874"/>
      <c r="I75" s="875"/>
      <c r="J75" s="875"/>
      <c r="K75" s="875"/>
      <c r="L75" s="876"/>
    </row>
    <row r="76" spans="2:15" x14ac:dyDescent="0.25">
      <c r="B76" s="874"/>
      <c r="C76" s="875"/>
      <c r="D76" s="875"/>
      <c r="E76" s="875"/>
      <c r="F76" s="875"/>
      <c r="G76" s="876"/>
      <c r="H76" s="874"/>
      <c r="I76" s="875"/>
      <c r="J76" s="875"/>
      <c r="K76" s="875"/>
      <c r="L76" s="876"/>
    </row>
    <row r="77" spans="2:15" x14ac:dyDescent="0.25">
      <c r="B77" s="874"/>
      <c r="C77" s="875"/>
      <c r="D77" s="875"/>
      <c r="E77" s="875"/>
      <c r="F77" s="875"/>
      <c r="G77" s="876"/>
      <c r="H77" s="874"/>
      <c r="I77" s="875"/>
      <c r="J77" s="875"/>
      <c r="K77" s="875"/>
      <c r="L77" s="876"/>
    </row>
    <row r="78" spans="2:15" x14ac:dyDescent="0.25">
      <c r="B78" s="874"/>
      <c r="C78" s="875"/>
      <c r="D78" s="875"/>
      <c r="E78" s="875"/>
      <c r="F78" s="875"/>
      <c r="G78" s="876"/>
      <c r="H78" s="874"/>
      <c r="I78" s="875"/>
      <c r="J78" s="875"/>
      <c r="K78" s="875"/>
      <c r="L78" s="876"/>
    </row>
    <row r="79" spans="2:15" x14ac:dyDescent="0.25">
      <c r="B79" s="874"/>
      <c r="C79" s="875"/>
      <c r="D79" s="875"/>
      <c r="E79" s="875"/>
      <c r="F79" s="875"/>
      <c r="G79" s="876"/>
      <c r="H79" s="874"/>
      <c r="I79" s="875"/>
      <c r="J79" s="875"/>
      <c r="K79" s="875"/>
      <c r="L79" s="876"/>
    </row>
    <row r="80" spans="2:15" x14ac:dyDescent="0.25">
      <c r="B80" s="874"/>
      <c r="C80" s="875"/>
      <c r="D80" s="875"/>
      <c r="E80" s="875"/>
      <c r="F80" s="875"/>
      <c r="G80" s="876"/>
      <c r="H80" s="874"/>
      <c r="I80" s="875"/>
      <c r="J80" s="875"/>
      <c r="K80" s="875"/>
      <c r="L80" s="876"/>
    </row>
    <row r="81" spans="2:12" x14ac:dyDescent="0.25">
      <c r="B81" s="874"/>
      <c r="C81" s="875"/>
      <c r="D81" s="875"/>
      <c r="E81" s="875"/>
      <c r="F81" s="875"/>
      <c r="G81" s="876"/>
      <c r="H81" s="874"/>
      <c r="I81" s="875"/>
      <c r="J81" s="875"/>
      <c r="K81" s="875"/>
      <c r="L81" s="876"/>
    </row>
    <row r="82" spans="2:12" x14ac:dyDescent="0.25">
      <c r="B82" s="874"/>
      <c r="C82" s="875"/>
      <c r="D82" s="875"/>
      <c r="E82" s="875"/>
      <c r="F82" s="875"/>
      <c r="G82" s="876"/>
      <c r="H82" s="874"/>
      <c r="I82" s="875"/>
      <c r="J82" s="875"/>
      <c r="K82" s="875"/>
      <c r="L82" s="876"/>
    </row>
    <row r="83" spans="2:12" x14ac:dyDescent="0.25">
      <c r="B83" s="874"/>
      <c r="C83" s="875"/>
      <c r="D83" s="875"/>
      <c r="E83" s="875"/>
      <c r="F83" s="875"/>
      <c r="G83" s="876"/>
      <c r="H83" s="874"/>
      <c r="I83" s="875"/>
      <c r="J83" s="875"/>
      <c r="K83" s="875"/>
      <c r="L83" s="876"/>
    </row>
    <row r="84" spans="2:12" x14ac:dyDescent="0.25">
      <c r="B84" s="874"/>
      <c r="C84" s="875"/>
      <c r="D84" s="875"/>
      <c r="E84" s="875"/>
      <c r="F84" s="875"/>
      <c r="G84" s="876"/>
      <c r="H84" s="874"/>
      <c r="I84" s="875"/>
      <c r="J84" s="875"/>
      <c r="K84" s="875"/>
      <c r="L84" s="876"/>
    </row>
    <row r="85" spans="2:12" x14ac:dyDescent="0.25">
      <c r="B85" s="874"/>
      <c r="C85" s="875"/>
      <c r="D85" s="875"/>
      <c r="E85" s="875"/>
      <c r="F85" s="875"/>
      <c r="G85" s="876"/>
      <c r="H85" s="874"/>
      <c r="I85" s="875"/>
      <c r="J85" s="875"/>
      <c r="K85" s="875"/>
      <c r="L85" s="876"/>
    </row>
    <row r="86" spans="2:12" ht="15.75" thickBot="1" x14ac:dyDescent="0.3">
      <c r="B86" s="874"/>
      <c r="C86" s="875"/>
      <c r="D86" s="875"/>
      <c r="E86" s="875"/>
      <c r="F86" s="875"/>
      <c r="G86" s="876"/>
      <c r="H86" s="874"/>
      <c r="I86" s="875"/>
      <c r="J86" s="875"/>
      <c r="K86" s="875"/>
      <c r="L86" s="876"/>
    </row>
    <row r="87" spans="2:12" ht="24.75" customHeight="1" x14ac:dyDescent="0.25">
      <c r="B87" s="942" t="s">
        <v>1218</v>
      </c>
      <c r="C87" s="943"/>
      <c r="D87" s="943"/>
      <c r="E87" s="943"/>
      <c r="F87" s="943"/>
      <c r="G87" s="943"/>
      <c r="H87" s="943"/>
      <c r="I87" s="943"/>
      <c r="J87" s="943"/>
      <c r="K87" s="943"/>
      <c r="L87" s="943"/>
    </row>
    <row r="88" spans="2:12" ht="21" customHeight="1" thickBot="1" x14ac:dyDescent="0.3">
      <c r="B88" s="944"/>
      <c r="C88" s="945"/>
      <c r="D88" s="945"/>
      <c r="E88" s="945"/>
      <c r="F88" s="945"/>
      <c r="G88" s="945"/>
      <c r="H88" s="945"/>
      <c r="I88" s="945"/>
      <c r="J88" s="945"/>
      <c r="K88" s="945"/>
      <c r="L88" s="945"/>
    </row>
    <row r="89" spans="2:12" x14ac:dyDescent="0.25">
      <c r="B89" s="877"/>
      <c r="C89" s="878"/>
      <c r="D89" s="878"/>
      <c r="E89" s="878"/>
      <c r="F89" s="878"/>
      <c r="G89" s="879"/>
      <c r="H89" s="877"/>
      <c r="I89" s="878"/>
      <c r="J89" s="878"/>
      <c r="K89" s="878"/>
      <c r="L89" s="879"/>
    </row>
    <row r="90" spans="2:12" x14ac:dyDescent="0.25">
      <c r="B90" s="874"/>
      <c r="C90" s="875"/>
      <c r="D90" s="875"/>
      <c r="E90" s="875"/>
      <c r="F90" s="875"/>
      <c r="G90" s="876"/>
      <c r="H90" s="874"/>
      <c r="I90" s="875"/>
      <c r="J90" s="875"/>
      <c r="K90" s="875"/>
      <c r="L90" s="876"/>
    </row>
    <row r="91" spans="2:12" x14ac:dyDescent="0.25">
      <c r="B91" s="874"/>
      <c r="C91" s="875"/>
      <c r="D91" s="875"/>
      <c r="E91" s="875"/>
      <c r="F91" s="875"/>
      <c r="G91" s="876"/>
      <c r="H91" s="874"/>
      <c r="I91" s="875"/>
      <c r="J91" s="875"/>
      <c r="K91" s="875"/>
      <c r="L91" s="876"/>
    </row>
    <row r="92" spans="2:12" x14ac:dyDescent="0.25">
      <c r="B92" s="874"/>
      <c r="C92" s="875"/>
      <c r="D92" s="875"/>
      <c r="E92" s="875"/>
      <c r="F92" s="875"/>
      <c r="G92" s="876"/>
      <c r="H92" s="874"/>
      <c r="I92" s="875"/>
      <c r="J92" s="875"/>
      <c r="K92" s="875"/>
      <c r="L92" s="876"/>
    </row>
    <row r="93" spans="2:12" x14ac:dyDescent="0.25">
      <c r="B93" s="874"/>
      <c r="C93" s="875"/>
      <c r="D93" s="875"/>
      <c r="E93" s="875"/>
      <c r="F93" s="875"/>
      <c r="G93" s="876"/>
      <c r="H93" s="874"/>
      <c r="I93" s="875"/>
      <c r="J93" s="875"/>
      <c r="K93" s="875"/>
      <c r="L93" s="876"/>
    </row>
    <row r="94" spans="2:12" x14ac:dyDescent="0.25">
      <c r="B94" s="874"/>
      <c r="C94" s="875"/>
      <c r="D94" s="875"/>
      <c r="E94" s="875"/>
      <c r="F94" s="875"/>
      <c r="G94" s="876"/>
      <c r="H94" s="874"/>
      <c r="I94" s="875"/>
      <c r="J94" s="875"/>
      <c r="K94" s="875"/>
      <c r="L94" s="876"/>
    </row>
    <row r="95" spans="2:12" x14ac:dyDescent="0.25">
      <c r="B95" s="874"/>
      <c r="C95" s="875"/>
      <c r="D95" s="875"/>
      <c r="E95" s="875"/>
      <c r="F95" s="875"/>
      <c r="G95" s="876"/>
      <c r="H95" s="874"/>
      <c r="I95" s="875"/>
      <c r="J95" s="875"/>
      <c r="K95" s="875"/>
      <c r="L95" s="876"/>
    </row>
    <row r="96" spans="2:12" x14ac:dyDescent="0.25">
      <c r="B96" s="874"/>
      <c r="C96" s="875"/>
      <c r="D96" s="875"/>
      <c r="E96" s="875"/>
      <c r="F96" s="875"/>
      <c r="G96" s="876"/>
      <c r="H96" s="874"/>
      <c r="I96" s="875"/>
      <c r="J96" s="875"/>
      <c r="K96" s="875"/>
      <c r="L96" s="876"/>
    </row>
    <row r="97" spans="2:14" x14ac:dyDescent="0.25">
      <c r="B97" s="874"/>
      <c r="C97" s="875"/>
      <c r="D97" s="875"/>
      <c r="E97" s="875"/>
      <c r="F97" s="875"/>
      <c r="G97" s="876"/>
      <c r="H97" s="874"/>
      <c r="I97" s="875"/>
      <c r="J97" s="875"/>
      <c r="K97" s="875"/>
      <c r="L97" s="876"/>
    </row>
    <row r="98" spans="2:14" x14ac:dyDescent="0.25">
      <c r="B98" s="874"/>
      <c r="C98" s="875"/>
      <c r="D98" s="875"/>
      <c r="E98" s="875"/>
      <c r="F98" s="875"/>
      <c r="G98" s="876"/>
      <c r="H98" s="874"/>
      <c r="I98" s="875"/>
      <c r="J98" s="875"/>
      <c r="K98" s="875"/>
      <c r="L98" s="876"/>
    </row>
    <row r="99" spans="2:14" x14ac:dyDescent="0.25">
      <c r="B99" s="874"/>
      <c r="C99" s="875"/>
      <c r="D99" s="875"/>
      <c r="E99" s="875"/>
      <c r="F99" s="875"/>
      <c r="G99" s="876"/>
      <c r="H99" s="874"/>
      <c r="I99" s="875"/>
      <c r="J99" s="875"/>
      <c r="K99" s="875"/>
      <c r="L99" s="876"/>
    </row>
    <row r="100" spans="2:14" x14ac:dyDescent="0.25">
      <c r="B100" s="874"/>
      <c r="C100" s="875"/>
      <c r="D100" s="875"/>
      <c r="E100" s="875"/>
      <c r="F100" s="875"/>
      <c r="G100" s="876"/>
      <c r="H100" s="874"/>
      <c r="I100" s="875"/>
      <c r="J100" s="875"/>
      <c r="K100" s="875"/>
      <c r="L100" s="876"/>
    </row>
    <row r="101" spans="2:14" x14ac:dyDescent="0.25">
      <c r="B101" s="874"/>
      <c r="C101" s="875"/>
      <c r="D101" s="875"/>
      <c r="E101" s="875"/>
      <c r="F101" s="875"/>
      <c r="G101" s="876"/>
      <c r="H101" s="874"/>
      <c r="I101" s="875"/>
      <c r="J101" s="875"/>
      <c r="K101" s="875"/>
      <c r="L101" s="876"/>
    </row>
    <row r="102" spans="2:14" ht="15.75" thickBot="1" x14ac:dyDescent="0.3">
      <c r="B102" s="874"/>
      <c r="C102" s="875"/>
      <c r="D102" s="875"/>
      <c r="E102" s="875"/>
      <c r="F102" s="875"/>
      <c r="G102" s="876"/>
      <c r="H102" s="874"/>
      <c r="I102" s="875"/>
      <c r="J102" s="875"/>
      <c r="K102" s="875"/>
      <c r="L102" s="876"/>
    </row>
    <row r="103" spans="2:14" ht="15.75" customHeight="1" x14ac:dyDescent="0.25">
      <c r="B103" s="936" t="s">
        <v>1219</v>
      </c>
      <c r="C103" s="937"/>
      <c r="D103" s="937"/>
      <c r="E103" s="937"/>
      <c r="F103" s="937"/>
      <c r="G103" s="938"/>
      <c r="H103" s="936" t="s">
        <v>1220</v>
      </c>
      <c r="I103" s="937"/>
      <c r="J103" s="937"/>
      <c r="K103" s="937"/>
      <c r="L103" s="937"/>
    </row>
    <row r="104" spans="2:14" ht="31.5" customHeight="1" thickBot="1" x14ac:dyDescent="0.3">
      <c r="B104" s="939"/>
      <c r="C104" s="940"/>
      <c r="D104" s="940"/>
      <c r="E104" s="940"/>
      <c r="F104" s="940"/>
      <c r="G104" s="941"/>
      <c r="H104" s="939"/>
      <c r="I104" s="940"/>
      <c r="J104" s="940"/>
      <c r="K104" s="940"/>
      <c r="L104" s="940"/>
      <c r="N104" s="135"/>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149"/>
  <sheetViews>
    <sheetView view="pageBreakPreview" zoomScale="90" zoomScaleNormal="100" zoomScaleSheetLayoutView="90" zoomScalePageLayoutView="110" workbookViewId="0">
      <selection activeCell="O142" sqref="O142"/>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66" t="s">
        <v>252</v>
      </c>
      <c r="C1" s="889"/>
      <c r="D1" s="889"/>
      <c r="E1" s="889"/>
      <c r="F1" s="889"/>
      <c r="G1" s="889"/>
      <c r="H1" s="889"/>
      <c r="I1" s="889"/>
      <c r="J1" s="889"/>
      <c r="K1" s="889"/>
      <c r="L1" s="914"/>
    </row>
    <row r="2" spans="2:12" ht="11.25" customHeight="1" x14ac:dyDescent="0.25">
      <c r="B2" s="967"/>
      <c r="C2" s="890"/>
      <c r="D2" s="890"/>
      <c r="E2" s="890"/>
      <c r="F2" s="890"/>
      <c r="G2" s="890"/>
      <c r="H2" s="890"/>
      <c r="I2" s="890"/>
      <c r="J2" s="890"/>
      <c r="K2" s="890"/>
      <c r="L2" s="916"/>
    </row>
    <row r="3" spans="2:12" ht="24.95" customHeight="1" thickBot="1" x14ac:dyDescent="0.3">
      <c r="B3" s="998" t="s">
        <v>290</v>
      </c>
      <c r="C3" s="999"/>
      <c r="D3" s="999"/>
      <c r="E3" s="1000"/>
      <c r="F3" s="127">
        <v>44196</v>
      </c>
      <c r="G3" s="998" t="s">
        <v>291</v>
      </c>
      <c r="H3" s="999"/>
      <c r="I3" s="918"/>
      <c r="J3" s="1001">
        <v>44202</v>
      </c>
      <c r="K3" s="1002"/>
      <c r="L3" s="1003"/>
    </row>
    <row r="4" spans="2:12" ht="24.95" customHeight="1" x14ac:dyDescent="0.25">
      <c r="B4" s="1004" t="s">
        <v>251</v>
      </c>
      <c r="C4" s="1005"/>
      <c r="D4" s="1005"/>
      <c r="E4" s="1005"/>
      <c r="F4" s="1005"/>
      <c r="G4" s="1005"/>
      <c r="H4" s="1006"/>
      <c r="I4" s="132" t="s">
        <v>490</v>
      </c>
      <c r="J4" s="342" t="s">
        <v>2</v>
      </c>
      <c r="K4" s="881" t="s">
        <v>0</v>
      </c>
      <c r="L4" s="925"/>
    </row>
    <row r="5" spans="2:12" ht="24.95" customHeight="1" thickBot="1" x14ac:dyDescent="0.3">
      <c r="B5" s="1007"/>
      <c r="C5" s="1008"/>
      <c r="D5" s="1008"/>
      <c r="E5" s="1008"/>
      <c r="F5" s="1008"/>
      <c r="G5" s="1008"/>
      <c r="H5" s="1009"/>
      <c r="I5" s="133" t="s">
        <v>491</v>
      </c>
      <c r="J5" s="134">
        <v>2</v>
      </c>
      <c r="K5" s="974" t="s">
        <v>292</v>
      </c>
      <c r="L5" s="975"/>
    </row>
    <row r="6" spans="2:12" ht="15.75" customHeight="1" x14ac:dyDescent="0.25">
      <c r="B6" s="874" t="s">
        <v>453</v>
      </c>
      <c r="C6" s="875"/>
      <c r="D6" s="875"/>
      <c r="E6" s="875"/>
      <c r="F6" s="875"/>
      <c r="G6" s="876"/>
      <c r="H6" s="877" t="s">
        <v>454</v>
      </c>
      <c r="I6" s="878"/>
      <c r="J6" s="878"/>
      <c r="K6" s="878"/>
      <c r="L6" s="879"/>
    </row>
    <row r="7" spans="2:12" x14ac:dyDescent="0.25">
      <c r="B7" s="874"/>
      <c r="C7" s="875"/>
      <c r="D7" s="875"/>
      <c r="E7" s="875"/>
      <c r="F7" s="875"/>
      <c r="G7" s="876"/>
      <c r="H7" s="874"/>
      <c r="I7" s="875"/>
      <c r="J7" s="875"/>
      <c r="K7" s="875"/>
      <c r="L7" s="876"/>
    </row>
    <row r="8" spans="2:12" x14ac:dyDescent="0.25">
      <c r="B8" s="874"/>
      <c r="C8" s="875"/>
      <c r="D8" s="875"/>
      <c r="E8" s="875"/>
      <c r="F8" s="875"/>
      <c r="G8" s="876"/>
      <c r="H8" s="874"/>
      <c r="I8" s="875"/>
      <c r="J8" s="875"/>
      <c r="K8" s="875"/>
      <c r="L8" s="876"/>
    </row>
    <row r="9" spans="2:12" x14ac:dyDescent="0.25">
      <c r="B9" s="874"/>
      <c r="C9" s="875"/>
      <c r="D9" s="875"/>
      <c r="E9" s="875"/>
      <c r="F9" s="875"/>
      <c r="G9" s="876"/>
      <c r="H9" s="874"/>
      <c r="I9" s="875"/>
      <c r="J9" s="875"/>
      <c r="K9" s="875"/>
      <c r="L9" s="876"/>
    </row>
    <row r="10" spans="2:12" x14ac:dyDescent="0.25">
      <c r="B10" s="874"/>
      <c r="C10" s="875"/>
      <c r="D10" s="875"/>
      <c r="E10" s="875"/>
      <c r="F10" s="875"/>
      <c r="G10" s="876"/>
      <c r="H10" s="874"/>
      <c r="I10" s="875"/>
      <c r="J10" s="875"/>
      <c r="K10" s="875"/>
      <c r="L10" s="876"/>
    </row>
    <row r="11" spans="2:12" x14ac:dyDescent="0.25">
      <c r="B11" s="874"/>
      <c r="C11" s="875"/>
      <c r="D11" s="875"/>
      <c r="E11" s="875"/>
      <c r="F11" s="875"/>
      <c r="G11" s="876"/>
      <c r="H11" s="874"/>
      <c r="I11" s="875"/>
      <c r="J11" s="875"/>
      <c r="K11" s="875"/>
      <c r="L11" s="876"/>
    </row>
    <row r="12" spans="2:12" x14ac:dyDescent="0.25">
      <c r="B12" s="874"/>
      <c r="C12" s="875"/>
      <c r="D12" s="875"/>
      <c r="E12" s="875"/>
      <c r="F12" s="875"/>
      <c r="G12" s="876"/>
      <c r="H12" s="874"/>
      <c r="I12" s="875"/>
      <c r="J12" s="875"/>
      <c r="K12" s="875"/>
      <c r="L12" s="876"/>
    </row>
    <row r="13" spans="2:12" x14ac:dyDescent="0.25">
      <c r="B13" s="874"/>
      <c r="C13" s="875"/>
      <c r="D13" s="875"/>
      <c r="E13" s="875"/>
      <c r="F13" s="875"/>
      <c r="G13" s="876"/>
      <c r="H13" s="874"/>
      <c r="I13" s="875"/>
      <c r="J13" s="875"/>
      <c r="K13" s="875"/>
      <c r="L13" s="876"/>
    </row>
    <row r="14" spans="2:12" x14ac:dyDescent="0.25">
      <c r="B14" s="874"/>
      <c r="C14" s="875"/>
      <c r="D14" s="875"/>
      <c r="E14" s="875"/>
      <c r="F14" s="875"/>
      <c r="G14" s="876"/>
      <c r="H14" s="874"/>
      <c r="I14" s="875"/>
      <c r="J14" s="875"/>
      <c r="K14" s="875"/>
      <c r="L14" s="876"/>
    </row>
    <row r="15" spans="2:12" x14ac:dyDescent="0.25">
      <c r="B15" s="874"/>
      <c r="C15" s="875"/>
      <c r="D15" s="875"/>
      <c r="E15" s="875"/>
      <c r="F15" s="875"/>
      <c r="G15" s="876"/>
      <c r="H15" s="874"/>
      <c r="I15" s="875"/>
      <c r="J15" s="875"/>
      <c r="K15" s="875"/>
      <c r="L15" s="876"/>
    </row>
    <row r="16" spans="2:12" x14ac:dyDescent="0.25">
      <c r="B16" s="874"/>
      <c r="C16" s="875"/>
      <c r="D16" s="875"/>
      <c r="E16" s="875"/>
      <c r="F16" s="875"/>
      <c r="G16" s="876"/>
      <c r="H16" s="874"/>
      <c r="I16" s="875"/>
      <c r="J16" s="875"/>
      <c r="K16" s="875"/>
      <c r="L16" s="876"/>
    </row>
    <row r="17" spans="2:13" x14ac:dyDescent="0.25">
      <c r="B17" s="874"/>
      <c r="C17" s="875"/>
      <c r="D17" s="875"/>
      <c r="E17" s="875"/>
      <c r="F17" s="875"/>
      <c r="G17" s="876"/>
      <c r="H17" s="874"/>
      <c r="I17" s="875"/>
      <c r="J17" s="875"/>
      <c r="K17" s="875"/>
      <c r="L17" s="876"/>
    </row>
    <row r="18" spans="2:13" x14ac:dyDescent="0.25">
      <c r="B18" s="874"/>
      <c r="C18" s="875"/>
      <c r="D18" s="875"/>
      <c r="E18" s="875"/>
      <c r="F18" s="875"/>
      <c r="G18" s="876"/>
      <c r="H18" s="874"/>
      <c r="I18" s="875"/>
      <c r="J18" s="875"/>
      <c r="K18" s="875"/>
      <c r="L18" s="876"/>
    </row>
    <row r="19" spans="2:13" ht="15.75" thickBot="1" x14ac:dyDescent="0.3">
      <c r="B19" s="931"/>
      <c r="C19" s="932"/>
      <c r="D19" s="932"/>
      <c r="E19" s="932"/>
      <c r="F19" s="932"/>
      <c r="G19" s="933"/>
      <c r="H19" s="931"/>
      <c r="I19" s="932"/>
      <c r="J19" s="932"/>
      <c r="K19" s="932"/>
      <c r="L19" s="933"/>
    </row>
    <row r="20" spans="2:13" ht="25.5" customHeight="1" x14ac:dyDescent="0.25">
      <c r="B20" s="984" t="s">
        <v>1291</v>
      </c>
      <c r="C20" s="985"/>
      <c r="D20" s="985"/>
      <c r="E20" s="985"/>
      <c r="F20" s="985"/>
      <c r="G20" s="986"/>
      <c r="H20" s="995" t="s">
        <v>1292</v>
      </c>
      <c r="I20" s="996"/>
      <c r="J20" s="996"/>
      <c r="K20" s="996"/>
      <c r="L20" s="996"/>
      <c r="M20" s="997"/>
    </row>
    <row r="21" spans="2:13" ht="23.25" customHeight="1" thickBot="1" x14ac:dyDescent="0.3">
      <c r="B21" s="987"/>
      <c r="C21" s="988"/>
      <c r="D21" s="988"/>
      <c r="E21" s="988"/>
      <c r="F21" s="988"/>
      <c r="G21" s="989"/>
      <c r="H21" s="995"/>
      <c r="I21" s="996"/>
      <c r="J21" s="996"/>
      <c r="K21" s="996"/>
      <c r="L21" s="996"/>
      <c r="M21" s="997"/>
    </row>
    <row r="22" spans="2:13" ht="15.75" customHeight="1" x14ac:dyDescent="0.25">
      <c r="B22" s="874" t="s">
        <v>453</v>
      </c>
      <c r="C22" s="875"/>
      <c r="D22" s="875"/>
      <c r="E22" s="875"/>
      <c r="F22" s="875"/>
      <c r="G22" s="876"/>
      <c r="H22" s="877" t="s">
        <v>454</v>
      </c>
      <c r="I22" s="878"/>
      <c r="J22" s="878"/>
      <c r="K22" s="878"/>
      <c r="L22" s="879"/>
    </row>
    <row r="23" spans="2:13" x14ac:dyDescent="0.25">
      <c r="B23" s="874"/>
      <c r="C23" s="875"/>
      <c r="D23" s="875"/>
      <c r="E23" s="875"/>
      <c r="F23" s="875"/>
      <c r="G23" s="876"/>
      <c r="H23" s="874"/>
      <c r="I23" s="875"/>
      <c r="J23" s="875"/>
      <c r="K23" s="875"/>
      <c r="L23" s="876"/>
    </row>
    <row r="24" spans="2:13" x14ac:dyDescent="0.25">
      <c r="B24" s="874"/>
      <c r="C24" s="875"/>
      <c r="D24" s="875"/>
      <c r="E24" s="875"/>
      <c r="F24" s="875"/>
      <c r="G24" s="876"/>
      <c r="H24" s="874"/>
      <c r="I24" s="875"/>
      <c r="J24" s="875"/>
      <c r="K24" s="875"/>
      <c r="L24" s="876"/>
    </row>
    <row r="25" spans="2:13" x14ac:dyDescent="0.25">
      <c r="B25" s="874"/>
      <c r="C25" s="875"/>
      <c r="D25" s="875"/>
      <c r="E25" s="875"/>
      <c r="F25" s="875"/>
      <c r="G25" s="876"/>
      <c r="H25" s="874"/>
      <c r="I25" s="875"/>
      <c r="J25" s="875"/>
      <c r="K25" s="875"/>
      <c r="L25" s="876"/>
    </row>
    <row r="26" spans="2:13" x14ac:dyDescent="0.25">
      <c r="B26" s="874"/>
      <c r="C26" s="875"/>
      <c r="D26" s="875"/>
      <c r="E26" s="875"/>
      <c r="F26" s="875"/>
      <c r="G26" s="876"/>
      <c r="H26" s="874"/>
      <c r="I26" s="875"/>
      <c r="J26" s="875"/>
      <c r="K26" s="875"/>
      <c r="L26" s="876"/>
    </row>
    <row r="27" spans="2:13" x14ac:dyDescent="0.25">
      <c r="B27" s="874"/>
      <c r="C27" s="875"/>
      <c r="D27" s="875"/>
      <c r="E27" s="875"/>
      <c r="F27" s="875"/>
      <c r="G27" s="876"/>
      <c r="H27" s="874"/>
      <c r="I27" s="875"/>
      <c r="J27" s="875"/>
      <c r="K27" s="875"/>
      <c r="L27" s="876"/>
    </row>
    <row r="28" spans="2:13" x14ac:dyDescent="0.25">
      <c r="B28" s="874"/>
      <c r="C28" s="875"/>
      <c r="D28" s="875"/>
      <c r="E28" s="875"/>
      <c r="F28" s="875"/>
      <c r="G28" s="876"/>
      <c r="H28" s="874"/>
      <c r="I28" s="875"/>
      <c r="J28" s="875"/>
      <c r="K28" s="875"/>
      <c r="L28" s="876"/>
    </row>
    <row r="29" spans="2:13" x14ac:dyDescent="0.25">
      <c r="B29" s="874"/>
      <c r="C29" s="875"/>
      <c r="D29" s="875"/>
      <c r="E29" s="875"/>
      <c r="F29" s="875"/>
      <c r="G29" s="876"/>
      <c r="H29" s="874"/>
      <c r="I29" s="875"/>
      <c r="J29" s="875"/>
      <c r="K29" s="875"/>
      <c r="L29" s="876"/>
    </row>
    <row r="30" spans="2:13" x14ac:dyDescent="0.25">
      <c r="B30" s="874"/>
      <c r="C30" s="875"/>
      <c r="D30" s="875"/>
      <c r="E30" s="875"/>
      <c r="F30" s="875"/>
      <c r="G30" s="876"/>
      <c r="H30" s="874"/>
      <c r="I30" s="875"/>
      <c r="J30" s="875"/>
      <c r="K30" s="875"/>
      <c r="L30" s="876"/>
    </row>
    <row r="31" spans="2:13" x14ac:dyDescent="0.25">
      <c r="B31" s="874"/>
      <c r="C31" s="875"/>
      <c r="D31" s="875"/>
      <c r="E31" s="875"/>
      <c r="F31" s="875"/>
      <c r="G31" s="876"/>
      <c r="H31" s="874"/>
      <c r="I31" s="875"/>
      <c r="J31" s="875"/>
      <c r="K31" s="875"/>
      <c r="L31" s="876"/>
    </row>
    <row r="32" spans="2:13" x14ac:dyDescent="0.25">
      <c r="B32" s="874"/>
      <c r="C32" s="875"/>
      <c r="D32" s="875"/>
      <c r="E32" s="875"/>
      <c r="F32" s="875"/>
      <c r="G32" s="876"/>
      <c r="H32" s="874"/>
      <c r="I32" s="875"/>
      <c r="J32" s="875"/>
      <c r="K32" s="875"/>
      <c r="L32" s="876"/>
    </row>
    <row r="33" spans="2:15" x14ac:dyDescent="0.25">
      <c r="B33" s="874"/>
      <c r="C33" s="875"/>
      <c r="D33" s="875"/>
      <c r="E33" s="875"/>
      <c r="F33" s="875"/>
      <c r="G33" s="876"/>
      <c r="H33" s="874"/>
      <c r="I33" s="875"/>
      <c r="J33" s="875"/>
      <c r="K33" s="875"/>
      <c r="L33" s="876"/>
    </row>
    <row r="34" spans="2:15" x14ac:dyDescent="0.25">
      <c r="B34" s="874"/>
      <c r="C34" s="875"/>
      <c r="D34" s="875"/>
      <c r="E34" s="875"/>
      <c r="F34" s="875"/>
      <c r="G34" s="876"/>
      <c r="H34" s="874"/>
      <c r="I34" s="875"/>
      <c r="J34" s="875"/>
      <c r="K34" s="875"/>
      <c r="L34" s="876"/>
      <c r="O34" s="135"/>
    </row>
    <row r="35" spans="2:15" ht="15.75" thickBot="1" x14ac:dyDescent="0.3">
      <c r="B35" s="931"/>
      <c r="C35" s="932"/>
      <c r="D35" s="932"/>
      <c r="E35" s="932"/>
      <c r="F35" s="932"/>
      <c r="G35" s="933"/>
      <c r="H35" s="931"/>
      <c r="I35" s="932"/>
      <c r="J35" s="932"/>
      <c r="K35" s="932"/>
      <c r="L35" s="933"/>
    </row>
    <row r="36" spans="2:15" ht="25.5" customHeight="1" x14ac:dyDescent="0.25">
      <c r="B36" s="984" t="s">
        <v>1293</v>
      </c>
      <c r="C36" s="985"/>
      <c r="D36" s="985"/>
      <c r="E36" s="985"/>
      <c r="F36" s="985"/>
      <c r="G36" s="986"/>
      <c r="H36" s="990" t="s">
        <v>1121</v>
      </c>
      <c r="I36" s="991"/>
      <c r="J36" s="991"/>
      <c r="K36" s="991"/>
      <c r="L36" s="991"/>
      <c r="M36" s="983"/>
    </row>
    <row r="37" spans="2:15" ht="23.25" customHeight="1" thickBot="1" x14ac:dyDescent="0.3">
      <c r="B37" s="987"/>
      <c r="C37" s="988"/>
      <c r="D37" s="988"/>
      <c r="E37" s="988"/>
      <c r="F37" s="988"/>
      <c r="G37" s="989"/>
      <c r="H37" s="982"/>
      <c r="I37" s="983"/>
      <c r="J37" s="983"/>
      <c r="K37" s="983"/>
      <c r="L37" s="983"/>
      <c r="M37" s="983"/>
    </row>
    <row r="38" spans="2:15" ht="15.75" customHeight="1" x14ac:dyDescent="0.25">
      <c r="B38" s="874" t="s">
        <v>453</v>
      </c>
      <c r="C38" s="875"/>
      <c r="D38" s="875"/>
      <c r="E38" s="875"/>
      <c r="F38" s="875"/>
      <c r="G38" s="876"/>
      <c r="H38" s="877" t="s">
        <v>454</v>
      </c>
      <c r="I38" s="878"/>
      <c r="J38" s="878"/>
      <c r="K38" s="878"/>
      <c r="L38" s="879"/>
    </row>
    <row r="39" spans="2:15" x14ac:dyDescent="0.25">
      <c r="B39" s="874"/>
      <c r="C39" s="875"/>
      <c r="D39" s="875"/>
      <c r="E39" s="875"/>
      <c r="F39" s="875"/>
      <c r="G39" s="876"/>
      <c r="H39" s="874"/>
      <c r="I39" s="875"/>
      <c r="J39" s="875"/>
      <c r="K39" s="875"/>
      <c r="L39" s="876"/>
    </row>
    <row r="40" spans="2:15" x14ac:dyDescent="0.25">
      <c r="B40" s="874"/>
      <c r="C40" s="875"/>
      <c r="D40" s="875"/>
      <c r="E40" s="875"/>
      <c r="F40" s="875"/>
      <c r="G40" s="876"/>
      <c r="H40" s="874"/>
      <c r="I40" s="875"/>
      <c r="J40" s="875"/>
      <c r="K40" s="875"/>
      <c r="L40" s="876"/>
    </row>
    <row r="41" spans="2:15" x14ac:dyDescent="0.25">
      <c r="B41" s="874"/>
      <c r="C41" s="875"/>
      <c r="D41" s="875"/>
      <c r="E41" s="875"/>
      <c r="F41" s="875"/>
      <c r="G41" s="876"/>
      <c r="H41" s="874"/>
      <c r="I41" s="875"/>
      <c r="J41" s="875"/>
      <c r="K41" s="875"/>
      <c r="L41" s="876"/>
    </row>
    <row r="42" spans="2:15" x14ac:dyDescent="0.25">
      <c r="B42" s="874"/>
      <c r="C42" s="875"/>
      <c r="D42" s="875"/>
      <c r="E42" s="875"/>
      <c r="F42" s="875"/>
      <c r="G42" s="876"/>
      <c r="H42" s="874"/>
      <c r="I42" s="875"/>
      <c r="J42" s="875"/>
      <c r="K42" s="875"/>
      <c r="L42" s="876"/>
    </row>
    <row r="43" spans="2:15" x14ac:dyDescent="0.25">
      <c r="B43" s="874"/>
      <c r="C43" s="875"/>
      <c r="D43" s="875"/>
      <c r="E43" s="875"/>
      <c r="F43" s="875"/>
      <c r="G43" s="876"/>
      <c r="H43" s="874"/>
      <c r="I43" s="875"/>
      <c r="J43" s="875"/>
      <c r="K43" s="875"/>
      <c r="L43" s="876"/>
    </row>
    <row r="44" spans="2:15" x14ac:dyDescent="0.25">
      <c r="B44" s="874"/>
      <c r="C44" s="875"/>
      <c r="D44" s="875"/>
      <c r="E44" s="875"/>
      <c r="F44" s="875"/>
      <c r="G44" s="876"/>
      <c r="H44" s="874"/>
      <c r="I44" s="875"/>
      <c r="J44" s="875"/>
      <c r="K44" s="875"/>
      <c r="L44" s="876"/>
    </row>
    <row r="45" spans="2:15" x14ac:dyDescent="0.25">
      <c r="B45" s="874"/>
      <c r="C45" s="875"/>
      <c r="D45" s="875"/>
      <c r="E45" s="875"/>
      <c r="F45" s="875"/>
      <c r="G45" s="876"/>
      <c r="H45" s="874"/>
      <c r="I45" s="875"/>
      <c r="J45" s="875"/>
      <c r="K45" s="875"/>
      <c r="L45" s="876"/>
    </row>
    <row r="46" spans="2:15" x14ac:dyDescent="0.25">
      <c r="B46" s="874"/>
      <c r="C46" s="875"/>
      <c r="D46" s="875"/>
      <c r="E46" s="875"/>
      <c r="F46" s="875"/>
      <c r="G46" s="876"/>
      <c r="H46" s="874"/>
      <c r="I46" s="875"/>
      <c r="J46" s="875"/>
      <c r="K46" s="875"/>
      <c r="L46" s="876"/>
    </row>
    <row r="47" spans="2:15" x14ac:dyDescent="0.25">
      <c r="B47" s="874"/>
      <c r="C47" s="875"/>
      <c r="D47" s="875"/>
      <c r="E47" s="875"/>
      <c r="F47" s="875"/>
      <c r="G47" s="876"/>
      <c r="H47" s="874"/>
      <c r="I47" s="875"/>
      <c r="J47" s="875"/>
      <c r="K47" s="875"/>
      <c r="L47" s="876"/>
    </row>
    <row r="48" spans="2:15" x14ac:dyDescent="0.25">
      <c r="B48" s="874"/>
      <c r="C48" s="875"/>
      <c r="D48" s="875"/>
      <c r="E48" s="875"/>
      <c r="F48" s="875"/>
      <c r="G48" s="876"/>
      <c r="H48" s="874"/>
      <c r="I48" s="875"/>
      <c r="J48" s="875"/>
      <c r="K48" s="875"/>
      <c r="L48" s="876"/>
    </row>
    <row r="49" spans="2:13" x14ac:dyDescent="0.25">
      <c r="B49" s="874"/>
      <c r="C49" s="875"/>
      <c r="D49" s="875"/>
      <c r="E49" s="875"/>
      <c r="F49" s="875"/>
      <c r="G49" s="876"/>
      <c r="H49" s="874"/>
      <c r="I49" s="875"/>
      <c r="J49" s="875"/>
      <c r="K49" s="875"/>
      <c r="L49" s="876"/>
    </row>
    <row r="50" spans="2:13" x14ac:dyDescent="0.25">
      <c r="B50" s="874"/>
      <c r="C50" s="875"/>
      <c r="D50" s="875"/>
      <c r="E50" s="875"/>
      <c r="F50" s="875"/>
      <c r="G50" s="876"/>
      <c r="H50" s="874"/>
      <c r="I50" s="875"/>
      <c r="J50" s="875"/>
      <c r="K50" s="875"/>
      <c r="L50" s="876"/>
    </row>
    <row r="51" spans="2:13" ht="15.75" thickBot="1" x14ac:dyDescent="0.3">
      <c r="B51" s="931"/>
      <c r="C51" s="932"/>
      <c r="D51" s="932"/>
      <c r="E51" s="932"/>
      <c r="F51" s="932"/>
      <c r="G51" s="933"/>
      <c r="H51" s="931"/>
      <c r="I51" s="932"/>
      <c r="J51" s="932"/>
      <c r="K51" s="932"/>
      <c r="L51" s="933"/>
    </row>
    <row r="52" spans="2:13" ht="25.5" customHeight="1" x14ac:dyDescent="0.25">
      <c r="B52" s="984" t="s">
        <v>1294</v>
      </c>
      <c r="C52" s="985"/>
      <c r="D52" s="985"/>
      <c r="E52" s="985"/>
      <c r="F52" s="985"/>
      <c r="G52" s="986"/>
      <c r="H52" s="995" t="s">
        <v>1295</v>
      </c>
      <c r="I52" s="996"/>
      <c r="J52" s="996"/>
      <c r="K52" s="996"/>
      <c r="L52" s="996"/>
      <c r="M52" s="997"/>
    </row>
    <row r="53" spans="2:13" ht="23.25" customHeight="1" thickBot="1" x14ac:dyDescent="0.3">
      <c r="B53" s="987"/>
      <c r="C53" s="988"/>
      <c r="D53" s="988"/>
      <c r="E53" s="988"/>
      <c r="F53" s="988"/>
      <c r="G53" s="989"/>
      <c r="H53" s="995"/>
      <c r="I53" s="996"/>
      <c r="J53" s="996"/>
      <c r="K53" s="996"/>
      <c r="L53" s="996"/>
      <c r="M53" s="997"/>
    </row>
    <row r="54" spans="2:13" ht="15.75" customHeight="1" x14ac:dyDescent="0.25">
      <c r="B54" s="883"/>
      <c r="C54" s="884"/>
      <c r="D54" s="884"/>
      <c r="E54" s="884"/>
      <c r="F54" s="884"/>
      <c r="G54" s="885"/>
      <c r="H54" s="883"/>
      <c r="I54" s="884"/>
      <c r="J54" s="884"/>
      <c r="K54" s="884"/>
      <c r="L54" s="885"/>
    </row>
    <row r="55" spans="2:13" x14ac:dyDescent="0.25">
      <c r="B55" s="886"/>
      <c r="C55" s="887"/>
      <c r="D55" s="887"/>
      <c r="E55" s="887"/>
      <c r="F55" s="887"/>
      <c r="G55" s="888"/>
      <c r="H55" s="886"/>
      <c r="I55" s="887"/>
      <c r="J55" s="887"/>
      <c r="K55" s="887"/>
      <c r="L55" s="888"/>
    </row>
    <row r="56" spans="2:13" x14ac:dyDescent="0.25">
      <c r="B56" s="886"/>
      <c r="C56" s="887"/>
      <c r="D56" s="887"/>
      <c r="E56" s="887"/>
      <c r="F56" s="887"/>
      <c r="G56" s="888"/>
      <c r="H56" s="886"/>
      <c r="I56" s="887"/>
      <c r="J56" s="887"/>
      <c r="K56" s="887"/>
      <c r="L56" s="888"/>
    </row>
    <row r="57" spans="2:13" x14ac:dyDescent="0.25">
      <c r="B57" s="886"/>
      <c r="C57" s="887"/>
      <c r="D57" s="887"/>
      <c r="E57" s="887"/>
      <c r="F57" s="887"/>
      <c r="G57" s="888"/>
      <c r="H57" s="886"/>
      <c r="I57" s="887"/>
      <c r="J57" s="887"/>
      <c r="K57" s="887"/>
      <c r="L57" s="888"/>
    </row>
    <row r="58" spans="2:13" x14ac:dyDescent="0.25">
      <c r="B58" s="886"/>
      <c r="C58" s="887"/>
      <c r="D58" s="887"/>
      <c r="E58" s="887"/>
      <c r="F58" s="887"/>
      <c r="G58" s="888"/>
      <c r="H58" s="886"/>
      <c r="I58" s="887"/>
      <c r="J58" s="887"/>
      <c r="K58" s="887"/>
      <c r="L58" s="888"/>
    </row>
    <row r="59" spans="2:13" x14ac:dyDescent="0.25">
      <c r="B59" s="886"/>
      <c r="C59" s="887"/>
      <c r="D59" s="887"/>
      <c r="E59" s="887"/>
      <c r="F59" s="887"/>
      <c r="G59" s="888"/>
      <c r="H59" s="886"/>
      <c r="I59" s="887"/>
      <c r="J59" s="887"/>
      <c r="K59" s="887"/>
      <c r="L59" s="888"/>
    </row>
    <row r="60" spans="2:13" x14ac:dyDescent="0.25">
      <c r="B60" s="886"/>
      <c r="C60" s="887"/>
      <c r="D60" s="887"/>
      <c r="E60" s="887"/>
      <c r="F60" s="887"/>
      <c r="G60" s="888"/>
      <c r="H60" s="886"/>
      <c r="I60" s="887"/>
      <c r="J60" s="887"/>
      <c r="K60" s="887"/>
      <c r="L60" s="888"/>
    </row>
    <row r="61" spans="2:13" x14ac:dyDescent="0.25">
      <c r="B61" s="886"/>
      <c r="C61" s="887"/>
      <c r="D61" s="887"/>
      <c r="E61" s="887"/>
      <c r="F61" s="887"/>
      <c r="G61" s="888"/>
      <c r="H61" s="886"/>
      <c r="I61" s="887"/>
      <c r="J61" s="887"/>
      <c r="K61" s="887"/>
      <c r="L61" s="888"/>
    </row>
    <row r="62" spans="2:13" x14ac:dyDescent="0.25">
      <c r="B62" s="886"/>
      <c r="C62" s="887"/>
      <c r="D62" s="887"/>
      <c r="E62" s="887"/>
      <c r="F62" s="887"/>
      <c r="G62" s="888"/>
      <c r="H62" s="886"/>
      <c r="I62" s="887"/>
      <c r="J62" s="887"/>
      <c r="K62" s="887"/>
      <c r="L62" s="888"/>
    </row>
    <row r="63" spans="2:13" x14ac:dyDescent="0.25">
      <c r="B63" s="886"/>
      <c r="C63" s="887"/>
      <c r="D63" s="887"/>
      <c r="E63" s="887"/>
      <c r="F63" s="887"/>
      <c r="G63" s="888"/>
      <c r="H63" s="886"/>
      <c r="I63" s="887"/>
      <c r="J63" s="887"/>
      <c r="K63" s="887"/>
      <c r="L63" s="888"/>
    </row>
    <row r="64" spans="2:13" x14ac:dyDescent="0.25">
      <c r="B64" s="886"/>
      <c r="C64" s="887"/>
      <c r="D64" s="887"/>
      <c r="E64" s="887"/>
      <c r="F64" s="887"/>
      <c r="G64" s="888"/>
      <c r="H64" s="886"/>
      <c r="I64" s="887"/>
      <c r="J64" s="887"/>
      <c r="K64" s="887"/>
      <c r="L64" s="888"/>
    </row>
    <row r="65" spans="2:12" x14ac:dyDescent="0.25">
      <c r="B65" s="886"/>
      <c r="C65" s="887"/>
      <c r="D65" s="887"/>
      <c r="E65" s="887"/>
      <c r="F65" s="887"/>
      <c r="G65" s="888"/>
      <c r="H65" s="886"/>
      <c r="I65" s="887"/>
      <c r="J65" s="887"/>
      <c r="K65" s="887"/>
      <c r="L65" s="888"/>
    </row>
    <row r="66" spans="2:12" x14ac:dyDescent="0.25">
      <c r="B66" s="886"/>
      <c r="C66" s="887"/>
      <c r="D66" s="887"/>
      <c r="E66" s="887"/>
      <c r="F66" s="887"/>
      <c r="G66" s="888"/>
      <c r="H66" s="886"/>
      <c r="I66" s="887"/>
      <c r="J66" s="887"/>
      <c r="K66" s="887"/>
      <c r="L66" s="888"/>
    </row>
    <row r="67" spans="2:12" ht="15.75" thickBot="1" x14ac:dyDescent="0.3">
      <c r="B67" s="992"/>
      <c r="C67" s="993"/>
      <c r="D67" s="993"/>
      <c r="E67" s="993"/>
      <c r="F67" s="993"/>
      <c r="G67" s="994"/>
      <c r="H67" s="992"/>
      <c r="I67" s="993"/>
      <c r="J67" s="993"/>
      <c r="K67" s="993"/>
      <c r="L67" s="994"/>
    </row>
    <row r="68" spans="2:12" x14ac:dyDescent="0.25">
      <c r="B68" s="976" t="s">
        <v>1296</v>
      </c>
      <c r="C68" s="977"/>
      <c r="D68" s="977"/>
      <c r="E68" s="977"/>
      <c r="F68" s="977"/>
      <c r="G68" s="978"/>
      <c r="H68" s="982" t="s">
        <v>1297</v>
      </c>
      <c r="I68" s="983"/>
      <c r="J68" s="983"/>
      <c r="K68" s="983"/>
      <c r="L68" s="983"/>
    </row>
    <row r="69" spans="2:12" ht="30" customHeight="1" thickBot="1" x14ac:dyDescent="0.3">
      <c r="B69" s="979"/>
      <c r="C69" s="980"/>
      <c r="D69" s="980"/>
      <c r="E69" s="980"/>
      <c r="F69" s="980"/>
      <c r="G69" s="981"/>
      <c r="H69" s="982"/>
      <c r="I69" s="983"/>
      <c r="J69" s="983"/>
      <c r="K69" s="983"/>
      <c r="L69" s="983"/>
    </row>
    <row r="70" spans="2:12" ht="15.75" customHeight="1" x14ac:dyDescent="0.25">
      <c r="B70" s="883"/>
      <c r="C70" s="884"/>
      <c r="D70" s="884"/>
      <c r="E70" s="884"/>
      <c r="F70" s="884"/>
      <c r="G70" s="885"/>
      <c r="H70" s="883"/>
      <c r="I70" s="884"/>
      <c r="J70" s="884"/>
      <c r="K70" s="884"/>
      <c r="L70" s="885"/>
    </row>
    <row r="71" spans="2:12" x14ac:dyDescent="0.25">
      <c r="B71" s="886"/>
      <c r="C71" s="887"/>
      <c r="D71" s="887"/>
      <c r="E71" s="887"/>
      <c r="F71" s="887"/>
      <c r="G71" s="888"/>
      <c r="H71" s="886"/>
      <c r="I71" s="887"/>
      <c r="J71" s="887"/>
      <c r="K71" s="887"/>
      <c r="L71" s="888"/>
    </row>
    <row r="72" spans="2:12" x14ac:dyDescent="0.25">
      <c r="B72" s="886"/>
      <c r="C72" s="887"/>
      <c r="D72" s="887"/>
      <c r="E72" s="887"/>
      <c r="F72" s="887"/>
      <c r="G72" s="888"/>
      <c r="H72" s="886"/>
      <c r="I72" s="887"/>
      <c r="J72" s="887"/>
      <c r="K72" s="887"/>
      <c r="L72" s="888"/>
    </row>
    <row r="73" spans="2:12" x14ac:dyDescent="0.25">
      <c r="B73" s="886"/>
      <c r="C73" s="887"/>
      <c r="D73" s="887"/>
      <c r="E73" s="887"/>
      <c r="F73" s="887"/>
      <c r="G73" s="888"/>
      <c r="H73" s="886"/>
      <c r="I73" s="887"/>
      <c r="J73" s="887"/>
      <c r="K73" s="887"/>
      <c r="L73" s="888"/>
    </row>
    <row r="74" spans="2:12" x14ac:dyDescent="0.25">
      <c r="B74" s="886"/>
      <c r="C74" s="887"/>
      <c r="D74" s="887"/>
      <c r="E74" s="887"/>
      <c r="F74" s="887"/>
      <c r="G74" s="888"/>
      <c r="H74" s="886"/>
      <c r="I74" s="887"/>
      <c r="J74" s="887"/>
      <c r="K74" s="887"/>
      <c r="L74" s="888"/>
    </row>
    <row r="75" spans="2:12" x14ac:dyDescent="0.25">
      <c r="B75" s="886"/>
      <c r="C75" s="887"/>
      <c r="D75" s="887"/>
      <c r="E75" s="887"/>
      <c r="F75" s="887"/>
      <c r="G75" s="888"/>
      <c r="H75" s="886"/>
      <c r="I75" s="887"/>
      <c r="J75" s="887"/>
      <c r="K75" s="887"/>
      <c r="L75" s="888"/>
    </row>
    <row r="76" spans="2:12" x14ac:dyDescent="0.25">
      <c r="B76" s="886"/>
      <c r="C76" s="887"/>
      <c r="D76" s="887"/>
      <c r="E76" s="887"/>
      <c r="F76" s="887"/>
      <c r="G76" s="888"/>
      <c r="H76" s="886"/>
      <c r="I76" s="887"/>
      <c r="J76" s="887"/>
      <c r="K76" s="887"/>
      <c r="L76" s="888"/>
    </row>
    <row r="77" spans="2:12" x14ac:dyDescent="0.25">
      <c r="B77" s="886"/>
      <c r="C77" s="887"/>
      <c r="D77" s="887"/>
      <c r="E77" s="887"/>
      <c r="F77" s="887"/>
      <c r="G77" s="888"/>
      <c r="H77" s="886"/>
      <c r="I77" s="887"/>
      <c r="J77" s="887"/>
      <c r="K77" s="887"/>
      <c r="L77" s="888"/>
    </row>
    <row r="78" spans="2:12" x14ac:dyDescent="0.25">
      <c r="B78" s="886"/>
      <c r="C78" s="887"/>
      <c r="D78" s="887"/>
      <c r="E78" s="887"/>
      <c r="F78" s="887"/>
      <c r="G78" s="888"/>
      <c r="H78" s="886"/>
      <c r="I78" s="887"/>
      <c r="J78" s="887"/>
      <c r="K78" s="887"/>
      <c r="L78" s="888"/>
    </row>
    <row r="79" spans="2:12" x14ac:dyDescent="0.25">
      <c r="B79" s="886"/>
      <c r="C79" s="887"/>
      <c r="D79" s="887"/>
      <c r="E79" s="887"/>
      <c r="F79" s="887"/>
      <c r="G79" s="888"/>
      <c r="H79" s="886"/>
      <c r="I79" s="887"/>
      <c r="J79" s="887"/>
      <c r="K79" s="887"/>
      <c r="L79" s="888"/>
    </row>
    <row r="80" spans="2:12" x14ac:dyDescent="0.25">
      <c r="B80" s="886"/>
      <c r="C80" s="887"/>
      <c r="D80" s="887"/>
      <c r="E80" s="887"/>
      <c r="F80" s="887"/>
      <c r="G80" s="888"/>
      <c r="H80" s="886"/>
      <c r="I80" s="887"/>
      <c r="J80" s="887"/>
      <c r="K80" s="887"/>
      <c r="L80" s="888"/>
    </row>
    <row r="81" spans="2:12" x14ac:dyDescent="0.25">
      <c r="B81" s="886"/>
      <c r="C81" s="887"/>
      <c r="D81" s="887"/>
      <c r="E81" s="887"/>
      <c r="F81" s="887"/>
      <c r="G81" s="888"/>
      <c r="H81" s="886"/>
      <c r="I81" s="887"/>
      <c r="J81" s="887"/>
      <c r="K81" s="887"/>
      <c r="L81" s="888"/>
    </row>
    <row r="82" spans="2:12" x14ac:dyDescent="0.25">
      <c r="B82" s="886"/>
      <c r="C82" s="887"/>
      <c r="D82" s="887"/>
      <c r="E82" s="887"/>
      <c r="F82" s="887"/>
      <c r="G82" s="888"/>
      <c r="H82" s="886"/>
      <c r="I82" s="887"/>
      <c r="J82" s="887"/>
      <c r="K82" s="887"/>
      <c r="L82" s="888"/>
    </row>
    <row r="83" spans="2:12" ht="15.75" thickBot="1" x14ac:dyDescent="0.3">
      <c r="B83" s="992"/>
      <c r="C83" s="993"/>
      <c r="D83" s="993"/>
      <c r="E83" s="993"/>
      <c r="F83" s="993"/>
      <c r="G83" s="994"/>
      <c r="H83" s="992"/>
      <c r="I83" s="993"/>
      <c r="J83" s="993"/>
      <c r="K83" s="993"/>
      <c r="L83" s="994"/>
    </row>
    <row r="84" spans="2:12" x14ac:dyDescent="0.25">
      <c r="B84" s="976" t="s">
        <v>1123</v>
      </c>
      <c r="C84" s="977"/>
      <c r="D84" s="977"/>
      <c r="E84" s="977"/>
      <c r="F84" s="977"/>
      <c r="G84" s="978"/>
      <c r="H84" s="982" t="s">
        <v>1124</v>
      </c>
      <c r="I84" s="983"/>
      <c r="J84" s="983"/>
      <c r="K84" s="983"/>
      <c r="L84" s="983"/>
    </row>
    <row r="85" spans="2:12" ht="30" customHeight="1" thickBot="1" x14ac:dyDescent="0.3">
      <c r="B85" s="979"/>
      <c r="C85" s="980"/>
      <c r="D85" s="980"/>
      <c r="E85" s="980"/>
      <c r="F85" s="980"/>
      <c r="G85" s="981"/>
      <c r="H85" s="982"/>
      <c r="I85" s="983"/>
      <c r="J85" s="983"/>
      <c r="K85" s="983"/>
      <c r="L85" s="983"/>
    </row>
    <row r="86" spans="2:12" ht="15.75" customHeight="1" x14ac:dyDescent="0.25">
      <c r="B86" s="883"/>
      <c r="C86" s="884"/>
      <c r="D86" s="884"/>
      <c r="E86" s="884"/>
      <c r="F86" s="884"/>
      <c r="G86" s="885"/>
      <c r="H86" s="883"/>
      <c r="I86" s="884"/>
      <c r="J86" s="884"/>
      <c r="K86" s="884"/>
      <c r="L86" s="885"/>
    </row>
    <row r="87" spans="2:12" x14ac:dyDescent="0.25">
      <c r="B87" s="886"/>
      <c r="C87" s="887"/>
      <c r="D87" s="887"/>
      <c r="E87" s="887"/>
      <c r="F87" s="887"/>
      <c r="G87" s="888"/>
      <c r="H87" s="886"/>
      <c r="I87" s="887"/>
      <c r="J87" s="887"/>
      <c r="K87" s="887"/>
      <c r="L87" s="888"/>
    </row>
    <row r="88" spans="2:12" x14ac:dyDescent="0.25">
      <c r="B88" s="886"/>
      <c r="C88" s="887"/>
      <c r="D88" s="887"/>
      <c r="E88" s="887"/>
      <c r="F88" s="887"/>
      <c r="G88" s="888"/>
      <c r="H88" s="886"/>
      <c r="I88" s="887"/>
      <c r="J88" s="887"/>
      <c r="K88" s="887"/>
      <c r="L88" s="888"/>
    </row>
    <row r="89" spans="2:12" x14ac:dyDescent="0.25">
      <c r="B89" s="886"/>
      <c r="C89" s="887"/>
      <c r="D89" s="887"/>
      <c r="E89" s="887"/>
      <c r="F89" s="887"/>
      <c r="G89" s="888"/>
      <c r="H89" s="886"/>
      <c r="I89" s="887"/>
      <c r="J89" s="887"/>
      <c r="K89" s="887"/>
      <c r="L89" s="888"/>
    </row>
    <row r="90" spans="2:12" x14ac:dyDescent="0.25">
      <c r="B90" s="886"/>
      <c r="C90" s="887"/>
      <c r="D90" s="887"/>
      <c r="E90" s="887"/>
      <c r="F90" s="887"/>
      <c r="G90" s="888"/>
      <c r="H90" s="886"/>
      <c r="I90" s="887"/>
      <c r="J90" s="887"/>
      <c r="K90" s="887"/>
      <c r="L90" s="888"/>
    </row>
    <row r="91" spans="2:12" x14ac:dyDescent="0.25">
      <c r="B91" s="886"/>
      <c r="C91" s="887"/>
      <c r="D91" s="887"/>
      <c r="E91" s="887"/>
      <c r="F91" s="887"/>
      <c r="G91" s="888"/>
      <c r="H91" s="886"/>
      <c r="I91" s="887"/>
      <c r="J91" s="887"/>
      <c r="K91" s="887"/>
      <c r="L91" s="888"/>
    </row>
    <row r="92" spans="2:12" x14ac:dyDescent="0.25">
      <c r="B92" s="886"/>
      <c r="C92" s="887"/>
      <c r="D92" s="887"/>
      <c r="E92" s="887"/>
      <c r="F92" s="887"/>
      <c r="G92" s="888"/>
      <c r="H92" s="886"/>
      <c r="I92" s="887"/>
      <c r="J92" s="887"/>
      <c r="K92" s="887"/>
      <c r="L92" s="888"/>
    </row>
    <row r="93" spans="2:12" x14ac:dyDescent="0.25">
      <c r="B93" s="886"/>
      <c r="C93" s="887"/>
      <c r="D93" s="887"/>
      <c r="E93" s="887"/>
      <c r="F93" s="887"/>
      <c r="G93" s="888"/>
      <c r="H93" s="886"/>
      <c r="I93" s="887"/>
      <c r="J93" s="887"/>
      <c r="K93" s="887"/>
      <c r="L93" s="888"/>
    </row>
    <row r="94" spans="2:12" x14ac:dyDescent="0.25">
      <c r="B94" s="886"/>
      <c r="C94" s="887"/>
      <c r="D94" s="887"/>
      <c r="E94" s="887"/>
      <c r="F94" s="887"/>
      <c r="G94" s="888"/>
      <c r="H94" s="886"/>
      <c r="I94" s="887"/>
      <c r="J94" s="887"/>
      <c r="K94" s="887"/>
      <c r="L94" s="888"/>
    </row>
    <row r="95" spans="2:12" x14ac:dyDescent="0.25">
      <c r="B95" s="886"/>
      <c r="C95" s="887"/>
      <c r="D95" s="887"/>
      <c r="E95" s="887"/>
      <c r="F95" s="887"/>
      <c r="G95" s="888"/>
      <c r="H95" s="886"/>
      <c r="I95" s="887"/>
      <c r="J95" s="887"/>
      <c r="K95" s="887"/>
      <c r="L95" s="888"/>
    </row>
    <row r="96" spans="2:12" x14ac:dyDescent="0.25">
      <c r="B96" s="886"/>
      <c r="C96" s="887"/>
      <c r="D96" s="887"/>
      <c r="E96" s="887"/>
      <c r="F96" s="887"/>
      <c r="G96" s="888"/>
      <c r="H96" s="886"/>
      <c r="I96" s="887"/>
      <c r="J96" s="887"/>
      <c r="K96" s="887"/>
      <c r="L96" s="888"/>
    </row>
    <row r="97" spans="2:12" x14ac:dyDescent="0.25">
      <c r="B97" s="886"/>
      <c r="C97" s="887"/>
      <c r="D97" s="887"/>
      <c r="E97" s="887"/>
      <c r="F97" s="887"/>
      <c r="G97" s="888"/>
      <c r="H97" s="886"/>
      <c r="I97" s="887"/>
      <c r="J97" s="887"/>
      <c r="K97" s="887"/>
      <c r="L97" s="888"/>
    </row>
    <row r="98" spans="2:12" x14ac:dyDescent="0.25">
      <c r="B98" s="886"/>
      <c r="C98" s="887"/>
      <c r="D98" s="887"/>
      <c r="E98" s="887"/>
      <c r="F98" s="887"/>
      <c r="G98" s="888"/>
      <c r="H98" s="886"/>
      <c r="I98" s="887"/>
      <c r="J98" s="887"/>
      <c r="K98" s="887"/>
      <c r="L98" s="888"/>
    </row>
    <row r="99" spans="2:12" ht="15.75" thickBot="1" x14ac:dyDescent="0.3">
      <c r="B99" s="992"/>
      <c r="C99" s="993"/>
      <c r="D99" s="993"/>
      <c r="E99" s="993"/>
      <c r="F99" s="993"/>
      <c r="G99" s="994"/>
      <c r="H99" s="992"/>
      <c r="I99" s="993"/>
      <c r="J99" s="993"/>
      <c r="K99" s="993"/>
      <c r="L99" s="994"/>
    </row>
    <row r="100" spans="2:12" x14ac:dyDescent="0.25">
      <c r="B100" s="976" t="s">
        <v>1298</v>
      </c>
      <c r="C100" s="977"/>
      <c r="D100" s="977"/>
      <c r="E100" s="977"/>
      <c r="F100" s="977"/>
      <c r="G100" s="978"/>
      <c r="H100" s="982" t="s">
        <v>1122</v>
      </c>
      <c r="I100" s="983"/>
      <c r="J100" s="983"/>
      <c r="K100" s="983"/>
      <c r="L100" s="983"/>
    </row>
    <row r="101" spans="2:12" ht="30" customHeight="1" thickBot="1" x14ac:dyDescent="0.3">
      <c r="B101" s="979"/>
      <c r="C101" s="980"/>
      <c r="D101" s="980"/>
      <c r="E101" s="980"/>
      <c r="F101" s="980"/>
      <c r="G101" s="981"/>
      <c r="H101" s="982"/>
      <c r="I101" s="983"/>
      <c r="J101" s="983"/>
      <c r="K101" s="983"/>
      <c r="L101" s="983"/>
    </row>
    <row r="102" spans="2:12" ht="15.75" customHeight="1" x14ac:dyDescent="0.25">
      <c r="B102" s="883"/>
      <c r="C102" s="884"/>
      <c r="D102" s="884"/>
      <c r="E102" s="884"/>
      <c r="F102" s="884"/>
      <c r="G102" s="885"/>
      <c r="H102" s="883"/>
      <c r="I102" s="884"/>
      <c r="J102" s="884"/>
      <c r="K102" s="884"/>
      <c r="L102" s="885"/>
    </row>
    <row r="103" spans="2:12" x14ac:dyDescent="0.25">
      <c r="B103" s="886"/>
      <c r="C103" s="887"/>
      <c r="D103" s="887"/>
      <c r="E103" s="887"/>
      <c r="F103" s="887"/>
      <c r="G103" s="888"/>
      <c r="H103" s="886"/>
      <c r="I103" s="887"/>
      <c r="J103" s="887"/>
      <c r="K103" s="887"/>
      <c r="L103" s="888"/>
    </row>
    <row r="104" spans="2:12" x14ac:dyDescent="0.25">
      <c r="B104" s="886"/>
      <c r="C104" s="887"/>
      <c r="D104" s="887"/>
      <c r="E104" s="887"/>
      <c r="F104" s="887"/>
      <c r="G104" s="888"/>
      <c r="H104" s="886"/>
      <c r="I104" s="887"/>
      <c r="J104" s="887"/>
      <c r="K104" s="887"/>
      <c r="L104" s="888"/>
    </row>
    <row r="105" spans="2:12" x14ac:dyDescent="0.25">
      <c r="B105" s="886"/>
      <c r="C105" s="887"/>
      <c r="D105" s="887"/>
      <c r="E105" s="887"/>
      <c r="F105" s="887"/>
      <c r="G105" s="888"/>
      <c r="H105" s="886"/>
      <c r="I105" s="887"/>
      <c r="J105" s="887"/>
      <c r="K105" s="887"/>
      <c r="L105" s="888"/>
    </row>
    <row r="106" spans="2:12" x14ac:dyDescent="0.25">
      <c r="B106" s="886"/>
      <c r="C106" s="887"/>
      <c r="D106" s="887"/>
      <c r="E106" s="887"/>
      <c r="F106" s="887"/>
      <c r="G106" s="888"/>
      <c r="H106" s="886"/>
      <c r="I106" s="887"/>
      <c r="J106" s="887"/>
      <c r="K106" s="887"/>
      <c r="L106" s="888"/>
    </row>
    <row r="107" spans="2:12" x14ac:dyDescent="0.25">
      <c r="B107" s="886"/>
      <c r="C107" s="887"/>
      <c r="D107" s="887"/>
      <c r="E107" s="887"/>
      <c r="F107" s="887"/>
      <c r="G107" s="888"/>
      <c r="H107" s="886"/>
      <c r="I107" s="887"/>
      <c r="J107" s="887"/>
      <c r="K107" s="887"/>
      <c r="L107" s="888"/>
    </row>
    <row r="108" spans="2:12" x14ac:dyDescent="0.25">
      <c r="B108" s="886"/>
      <c r="C108" s="887"/>
      <c r="D108" s="887"/>
      <c r="E108" s="887"/>
      <c r="F108" s="887"/>
      <c r="G108" s="888"/>
      <c r="H108" s="886"/>
      <c r="I108" s="887"/>
      <c r="J108" s="887"/>
      <c r="K108" s="887"/>
      <c r="L108" s="888"/>
    </row>
    <row r="109" spans="2:12" x14ac:dyDescent="0.25">
      <c r="B109" s="886"/>
      <c r="C109" s="887"/>
      <c r="D109" s="887"/>
      <c r="E109" s="887"/>
      <c r="F109" s="887"/>
      <c r="G109" s="888"/>
      <c r="H109" s="886"/>
      <c r="I109" s="887"/>
      <c r="J109" s="887"/>
      <c r="K109" s="887"/>
      <c r="L109" s="888"/>
    </row>
    <row r="110" spans="2:12" x14ac:dyDescent="0.25">
      <c r="B110" s="886"/>
      <c r="C110" s="887"/>
      <c r="D110" s="887"/>
      <c r="E110" s="887"/>
      <c r="F110" s="887"/>
      <c r="G110" s="888"/>
      <c r="H110" s="886"/>
      <c r="I110" s="887"/>
      <c r="J110" s="887"/>
      <c r="K110" s="887"/>
      <c r="L110" s="888"/>
    </row>
    <row r="111" spans="2:12" x14ac:dyDescent="0.25">
      <c r="B111" s="886"/>
      <c r="C111" s="887"/>
      <c r="D111" s="887"/>
      <c r="E111" s="887"/>
      <c r="F111" s="887"/>
      <c r="G111" s="888"/>
      <c r="H111" s="886"/>
      <c r="I111" s="887"/>
      <c r="J111" s="887"/>
      <c r="K111" s="887"/>
      <c r="L111" s="888"/>
    </row>
    <row r="112" spans="2:12" x14ac:dyDescent="0.25">
      <c r="B112" s="886"/>
      <c r="C112" s="887"/>
      <c r="D112" s="887"/>
      <c r="E112" s="887"/>
      <c r="F112" s="887"/>
      <c r="G112" s="888"/>
      <c r="H112" s="886"/>
      <c r="I112" s="887"/>
      <c r="J112" s="887"/>
      <c r="K112" s="887"/>
      <c r="L112" s="888"/>
    </row>
    <row r="113" spans="2:12" x14ac:dyDescent="0.25">
      <c r="B113" s="886"/>
      <c r="C113" s="887"/>
      <c r="D113" s="887"/>
      <c r="E113" s="887"/>
      <c r="F113" s="887"/>
      <c r="G113" s="888"/>
      <c r="H113" s="886"/>
      <c r="I113" s="887"/>
      <c r="J113" s="887"/>
      <c r="K113" s="887"/>
      <c r="L113" s="888"/>
    </row>
    <row r="114" spans="2:12" x14ac:dyDescent="0.25">
      <c r="B114" s="886"/>
      <c r="C114" s="887"/>
      <c r="D114" s="887"/>
      <c r="E114" s="887"/>
      <c r="F114" s="887"/>
      <c r="G114" s="888"/>
      <c r="H114" s="886"/>
      <c r="I114" s="887"/>
      <c r="J114" s="887"/>
      <c r="K114" s="887"/>
      <c r="L114" s="888"/>
    </row>
    <row r="115" spans="2:12" ht="15.75" thickBot="1" x14ac:dyDescent="0.3">
      <c r="B115" s="992"/>
      <c r="C115" s="993"/>
      <c r="D115" s="993"/>
      <c r="E115" s="993"/>
      <c r="F115" s="993"/>
      <c r="G115" s="994"/>
      <c r="H115" s="992"/>
      <c r="I115" s="993"/>
      <c r="J115" s="993"/>
      <c r="K115" s="993"/>
      <c r="L115" s="994"/>
    </row>
    <row r="116" spans="2:12" x14ac:dyDescent="0.25">
      <c r="B116" s="976" t="s">
        <v>1299</v>
      </c>
      <c r="C116" s="977"/>
      <c r="D116" s="977"/>
      <c r="E116" s="977"/>
      <c r="F116" s="977"/>
      <c r="G116" s="978"/>
      <c r="H116" s="982" t="s">
        <v>1300</v>
      </c>
      <c r="I116" s="983"/>
      <c r="J116" s="983"/>
      <c r="K116" s="983"/>
      <c r="L116" s="983"/>
    </row>
    <row r="117" spans="2:12" ht="30" customHeight="1" thickBot="1" x14ac:dyDescent="0.3">
      <c r="B117" s="979"/>
      <c r="C117" s="980"/>
      <c r="D117" s="980"/>
      <c r="E117" s="980"/>
      <c r="F117" s="980"/>
      <c r="G117" s="981"/>
      <c r="H117" s="982"/>
      <c r="I117" s="983"/>
      <c r="J117" s="983"/>
      <c r="K117" s="983"/>
      <c r="L117" s="983"/>
    </row>
    <row r="118" spans="2:12" ht="15.75" customHeight="1" x14ac:dyDescent="0.25">
      <c r="B118" s="883"/>
      <c r="C118" s="884"/>
      <c r="D118" s="884"/>
      <c r="E118" s="884"/>
      <c r="F118" s="884"/>
      <c r="G118" s="885"/>
      <c r="H118" s="883"/>
      <c r="I118" s="884"/>
      <c r="J118" s="884"/>
      <c r="K118" s="884"/>
      <c r="L118" s="885"/>
    </row>
    <row r="119" spans="2:12" x14ac:dyDescent="0.25">
      <c r="B119" s="886"/>
      <c r="C119" s="887"/>
      <c r="D119" s="887"/>
      <c r="E119" s="887"/>
      <c r="F119" s="887"/>
      <c r="G119" s="888"/>
      <c r="H119" s="886"/>
      <c r="I119" s="887"/>
      <c r="J119" s="887"/>
      <c r="K119" s="887"/>
      <c r="L119" s="888"/>
    </row>
    <row r="120" spans="2:12" x14ac:dyDescent="0.25">
      <c r="B120" s="886"/>
      <c r="C120" s="887"/>
      <c r="D120" s="887"/>
      <c r="E120" s="887"/>
      <c r="F120" s="887"/>
      <c r="G120" s="888"/>
      <c r="H120" s="886"/>
      <c r="I120" s="887"/>
      <c r="J120" s="887"/>
      <c r="K120" s="887"/>
      <c r="L120" s="888"/>
    </row>
    <row r="121" spans="2:12" x14ac:dyDescent="0.25">
      <c r="B121" s="886"/>
      <c r="C121" s="887"/>
      <c r="D121" s="887"/>
      <c r="E121" s="887"/>
      <c r="F121" s="887"/>
      <c r="G121" s="888"/>
      <c r="H121" s="886"/>
      <c r="I121" s="887"/>
      <c r="J121" s="887"/>
      <c r="K121" s="887"/>
      <c r="L121" s="888"/>
    </row>
    <row r="122" spans="2:12" x14ac:dyDescent="0.25">
      <c r="B122" s="886"/>
      <c r="C122" s="887"/>
      <c r="D122" s="887"/>
      <c r="E122" s="887"/>
      <c r="F122" s="887"/>
      <c r="G122" s="888"/>
      <c r="H122" s="886"/>
      <c r="I122" s="887"/>
      <c r="J122" s="887"/>
      <c r="K122" s="887"/>
      <c r="L122" s="888"/>
    </row>
    <row r="123" spans="2:12" x14ac:dyDescent="0.25">
      <c r="B123" s="886"/>
      <c r="C123" s="887"/>
      <c r="D123" s="887"/>
      <c r="E123" s="887"/>
      <c r="F123" s="887"/>
      <c r="G123" s="888"/>
      <c r="H123" s="886"/>
      <c r="I123" s="887"/>
      <c r="J123" s="887"/>
      <c r="K123" s="887"/>
      <c r="L123" s="888"/>
    </row>
    <row r="124" spans="2:12" x14ac:dyDescent="0.25">
      <c r="B124" s="886"/>
      <c r="C124" s="887"/>
      <c r="D124" s="887"/>
      <c r="E124" s="887"/>
      <c r="F124" s="887"/>
      <c r="G124" s="888"/>
      <c r="H124" s="886"/>
      <c r="I124" s="887"/>
      <c r="J124" s="887"/>
      <c r="K124" s="887"/>
      <c r="L124" s="888"/>
    </row>
    <row r="125" spans="2:12" x14ac:dyDescent="0.25">
      <c r="B125" s="886"/>
      <c r="C125" s="887"/>
      <c r="D125" s="887"/>
      <c r="E125" s="887"/>
      <c r="F125" s="887"/>
      <c r="G125" s="888"/>
      <c r="H125" s="886"/>
      <c r="I125" s="887"/>
      <c r="J125" s="887"/>
      <c r="K125" s="887"/>
      <c r="L125" s="888"/>
    </row>
    <row r="126" spans="2:12" x14ac:dyDescent="0.25">
      <c r="B126" s="886"/>
      <c r="C126" s="887"/>
      <c r="D126" s="887"/>
      <c r="E126" s="887"/>
      <c r="F126" s="887"/>
      <c r="G126" s="888"/>
      <c r="H126" s="886"/>
      <c r="I126" s="887"/>
      <c r="J126" s="887"/>
      <c r="K126" s="887"/>
      <c r="L126" s="888"/>
    </row>
    <row r="127" spans="2:12" x14ac:dyDescent="0.25">
      <c r="B127" s="886"/>
      <c r="C127" s="887"/>
      <c r="D127" s="887"/>
      <c r="E127" s="887"/>
      <c r="F127" s="887"/>
      <c r="G127" s="888"/>
      <c r="H127" s="886"/>
      <c r="I127" s="887"/>
      <c r="J127" s="887"/>
      <c r="K127" s="887"/>
      <c r="L127" s="888"/>
    </row>
    <row r="128" spans="2:12" x14ac:dyDescent="0.25">
      <c r="B128" s="886"/>
      <c r="C128" s="887"/>
      <c r="D128" s="887"/>
      <c r="E128" s="887"/>
      <c r="F128" s="887"/>
      <c r="G128" s="888"/>
      <c r="H128" s="886"/>
      <c r="I128" s="887"/>
      <c r="J128" s="887"/>
      <c r="K128" s="887"/>
      <c r="L128" s="888"/>
    </row>
    <row r="129" spans="2:12" x14ac:dyDescent="0.25">
      <c r="B129" s="886"/>
      <c r="C129" s="887"/>
      <c r="D129" s="887"/>
      <c r="E129" s="887"/>
      <c r="F129" s="887"/>
      <c r="G129" s="888"/>
      <c r="H129" s="886"/>
      <c r="I129" s="887"/>
      <c r="J129" s="887"/>
      <c r="K129" s="887"/>
      <c r="L129" s="888"/>
    </row>
    <row r="130" spans="2:12" x14ac:dyDescent="0.25">
      <c r="B130" s="886"/>
      <c r="C130" s="887"/>
      <c r="D130" s="887"/>
      <c r="E130" s="887"/>
      <c r="F130" s="887"/>
      <c r="G130" s="888"/>
      <c r="H130" s="886"/>
      <c r="I130" s="887"/>
      <c r="J130" s="887"/>
      <c r="K130" s="887"/>
      <c r="L130" s="888"/>
    </row>
    <row r="131" spans="2:12" ht="15.75" thickBot="1" x14ac:dyDescent="0.3">
      <c r="B131" s="992"/>
      <c r="C131" s="993"/>
      <c r="D131" s="993"/>
      <c r="E131" s="993"/>
      <c r="F131" s="993"/>
      <c r="G131" s="994"/>
      <c r="H131" s="992"/>
      <c r="I131" s="993"/>
      <c r="J131" s="993"/>
      <c r="K131" s="993"/>
      <c r="L131" s="994"/>
    </row>
    <row r="132" spans="2:12" x14ac:dyDescent="0.25">
      <c r="B132" s="976" t="s">
        <v>1301</v>
      </c>
      <c r="C132" s="977"/>
      <c r="D132" s="977"/>
      <c r="E132" s="977"/>
      <c r="F132" s="977"/>
      <c r="G132" s="978"/>
      <c r="H132" s="982" t="s">
        <v>1302</v>
      </c>
      <c r="I132" s="983"/>
      <c r="J132" s="983"/>
      <c r="K132" s="983"/>
      <c r="L132" s="983"/>
    </row>
    <row r="133" spans="2:12" ht="35.25" customHeight="1" thickBot="1" x14ac:dyDescent="0.3">
      <c r="B133" s="979"/>
      <c r="C133" s="980"/>
      <c r="D133" s="980"/>
      <c r="E133" s="980"/>
      <c r="F133" s="980"/>
      <c r="G133" s="981"/>
      <c r="H133" s="982"/>
      <c r="I133" s="983"/>
      <c r="J133" s="983"/>
      <c r="K133" s="983"/>
      <c r="L133" s="983"/>
    </row>
    <row r="134" spans="2:12" ht="15.75" customHeight="1" x14ac:dyDescent="0.25">
      <c r="B134" s="874" t="s">
        <v>453</v>
      </c>
      <c r="C134" s="875"/>
      <c r="D134" s="875"/>
      <c r="E134" s="875"/>
      <c r="F134" s="875"/>
      <c r="G134" s="876"/>
      <c r="H134" s="877" t="s">
        <v>454</v>
      </c>
      <c r="I134" s="878"/>
      <c r="J134" s="878"/>
      <c r="K134" s="878"/>
      <c r="L134" s="879"/>
    </row>
    <row r="135" spans="2:12" x14ac:dyDescent="0.25">
      <c r="B135" s="874"/>
      <c r="C135" s="875"/>
      <c r="D135" s="875"/>
      <c r="E135" s="875"/>
      <c r="F135" s="875"/>
      <c r="G135" s="876"/>
      <c r="H135" s="874"/>
      <c r="I135" s="875"/>
      <c r="J135" s="875"/>
      <c r="K135" s="875"/>
      <c r="L135" s="876"/>
    </row>
    <row r="136" spans="2:12" x14ac:dyDescent="0.25">
      <c r="B136" s="874"/>
      <c r="C136" s="875"/>
      <c r="D136" s="875"/>
      <c r="E136" s="875"/>
      <c r="F136" s="875"/>
      <c r="G136" s="876"/>
      <c r="H136" s="874"/>
      <c r="I136" s="875"/>
      <c r="J136" s="875"/>
      <c r="K136" s="875"/>
      <c r="L136" s="876"/>
    </row>
    <row r="137" spans="2:12" x14ac:dyDescent="0.25">
      <c r="B137" s="874"/>
      <c r="C137" s="875"/>
      <c r="D137" s="875"/>
      <c r="E137" s="875"/>
      <c r="F137" s="875"/>
      <c r="G137" s="876"/>
      <c r="H137" s="874"/>
      <c r="I137" s="875"/>
      <c r="J137" s="875"/>
      <c r="K137" s="875"/>
      <c r="L137" s="876"/>
    </row>
    <row r="138" spans="2:12" x14ac:dyDescent="0.25">
      <c r="B138" s="874"/>
      <c r="C138" s="875"/>
      <c r="D138" s="875"/>
      <c r="E138" s="875"/>
      <c r="F138" s="875"/>
      <c r="G138" s="876"/>
      <c r="H138" s="874"/>
      <c r="I138" s="875"/>
      <c r="J138" s="875"/>
      <c r="K138" s="875"/>
      <c r="L138" s="876"/>
    </row>
    <row r="139" spans="2:12" x14ac:dyDescent="0.25">
      <c r="B139" s="874"/>
      <c r="C139" s="875"/>
      <c r="D139" s="875"/>
      <c r="E139" s="875"/>
      <c r="F139" s="875"/>
      <c r="G139" s="876"/>
      <c r="H139" s="874"/>
      <c r="I139" s="875"/>
      <c r="J139" s="875"/>
      <c r="K139" s="875"/>
      <c r="L139" s="876"/>
    </row>
    <row r="140" spans="2:12" x14ac:dyDescent="0.25">
      <c r="B140" s="874"/>
      <c r="C140" s="875"/>
      <c r="D140" s="875"/>
      <c r="E140" s="875"/>
      <c r="F140" s="875"/>
      <c r="G140" s="876"/>
      <c r="H140" s="874"/>
      <c r="I140" s="875"/>
      <c r="J140" s="875"/>
      <c r="K140" s="875"/>
      <c r="L140" s="876"/>
    </row>
    <row r="141" spans="2:12" x14ac:dyDescent="0.25">
      <c r="B141" s="874"/>
      <c r="C141" s="875"/>
      <c r="D141" s="875"/>
      <c r="E141" s="875"/>
      <c r="F141" s="875"/>
      <c r="G141" s="876"/>
      <c r="H141" s="874"/>
      <c r="I141" s="875"/>
      <c r="J141" s="875"/>
      <c r="K141" s="875"/>
      <c r="L141" s="876"/>
    </row>
    <row r="142" spans="2:12" x14ac:dyDescent="0.25">
      <c r="B142" s="874"/>
      <c r="C142" s="875"/>
      <c r="D142" s="875"/>
      <c r="E142" s="875"/>
      <c r="F142" s="875"/>
      <c r="G142" s="876"/>
      <c r="H142" s="874"/>
      <c r="I142" s="875"/>
      <c r="J142" s="875"/>
      <c r="K142" s="875"/>
      <c r="L142" s="876"/>
    </row>
    <row r="143" spans="2:12" x14ac:dyDescent="0.25">
      <c r="B143" s="874"/>
      <c r="C143" s="875"/>
      <c r="D143" s="875"/>
      <c r="E143" s="875"/>
      <c r="F143" s="875"/>
      <c r="G143" s="876"/>
      <c r="H143" s="874"/>
      <c r="I143" s="875"/>
      <c r="J143" s="875"/>
      <c r="K143" s="875"/>
      <c r="L143" s="876"/>
    </row>
    <row r="144" spans="2:12" x14ac:dyDescent="0.25">
      <c r="B144" s="874"/>
      <c r="C144" s="875"/>
      <c r="D144" s="875"/>
      <c r="E144" s="875"/>
      <c r="F144" s="875"/>
      <c r="G144" s="876"/>
      <c r="H144" s="874"/>
      <c r="I144" s="875"/>
      <c r="J144" s="875"/>
      <c r="K144" s="875"/>
      <c r="L144" s="876"/>
    </row>
    <row r="145" spans="2:16" x14ac:dyDescent="0.25">
      <c r="B145" s="874"/>
      <c r="C145" s="875"/>
      <c r="D145" s="875"/>
      <c r="E145" s="875"/>
      <c r="F145" s="875"/>
      <c r="G145" s="876"/>
      <c r="H145" s="874"/>
      <c r="I145" s="875"/>
      <c r="J145" s="875"/>
      <c r="K145" s="875"/>
      <c r="L145" s="876"/>
    </row>
    <row r="146" spans="2:16" x14ac:dyDescent="0.25">
      <c r="B146" s="874"/>
      <c r="C146" s="875"/>
      <c r="D146" s="875"/>
      <c r="E146" s="875"/>
      <c r="F146" s="875"/>
      <c r="G146" s="876"/>
      <c r="H146" s="874"/>
      <c r="I146" s="875"/>
      <c r="J146" s="875"/>
      <c r="K146" s="875"/>
      <c r="L146" s="876"/>
    </row>
    <row r="147" spans="2:16" ht="15.75" thickBot="1" x14ac:dyDescent="0.3">
      <c r="B147" s="931"/>
      <c r="C147" s="932"/>
      <c r="D147" s="932"/>
      <c r="E147" s="932"/>
      <c r="F147" s="932"/>
      <c r="G147" s="933"/>
      <c r="H147" s="931"/>
      <c r="I147" s="932"/>
      <c r="J147" s="932"/>
      <c r="K147" s="932"/>
      <c r="L147" s="933"/>
    </row>
    <row r="148" spans="2:16" ht="25.5" customHeight="1" x14ac:dyDescent="0.25">
      <c r="B148" s="984" t="s">
        <v>1302</v>
      </c>
      <c r="C148" s="985"/>
      <c r="D148" s="985"/>
      <c r="E148" s="985"/>
      <c r="F148" s="985"/>
      <c r="G148" s="986"/>
      <c r="H148" s="990" t="s">
        <v>1163</v>
      </c>
      <c r="I148" s="991"/>
      <c r="J148" s="991"/>
      <c r="K148" s="991"/>
      <c r="L148" s="991"/>
      <c r="M148" s="983"/>
      <c r="P148" s="135"/>
    </row>
    <row r="149" spans="2:16" ht="23.25" customHeight="1" thickBot="1" x14ac:dyDescent="0.3">
      <c r="B149" s="987"/>
      <c r="C149" s="988"/>
      <c r="D149" s="988"/>
      <c r="E149" s="988"/>
      <c r="F149" s="988"/>
      <c r="G149" s="989"/>
      <c r="H149" s="982"/>
      <c r="I149" s="983"/>
      <c r="J149" s="983"/>
      <c r="K149" s="983"/>
      <c r="L149" s="983"/>
      <c r="M149" s="983"/>
    </row>
  </sheetData>
  <mergeCells count="43">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M149"/>
  </mergeCells>
  <printOptions horizontalCentered="1" verticalCentered="1"/>
  <pageMargins left="0.23622047244094491" right="0.23622047244094491" top="0.74803149606299213" bottom="0.74803149606299213" header="0.31496062992125984" footer="0.31496062992125984"/>
  <pageSetup scale="41"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98"/>
  <sheetViews>
    <sheetView zoomScale="85" zoomScaleNormal="85" workbookViewId="0">
      <selection activeCell="L84" sqref="L84"/>
    </sheetView>
  </sheetViews>
  <sheetFormatPr baseColWidth="10" defaultColWidth="11.5703125" defaultRowHeight="15" x14ac:dyDescent="0.25"/>
  <cols>
    <col min="1" max="4" width="11.5703125" style="130"/>
    <col min="5" max="5" width="13.42578125" style="130" customWidth="1"/>
    <col min="6" max="6" width="7.42578125" style="130" customWidth="1"/>
    <col min="7" max="7" width="11.5703125" style="130"/>
    <col min="8" max="8" width="20" style="130" customWidth="1"/>
    <col min="9" max="16384" width="11.5703125" style="130"/>
  </cols>
  <sheetData>
    <row r="1" spans="1:11" x14ac:dyDescent="0.25">
      <c r="A1" s="966" t="s">
        <v>252</v>
      </c>
      <c r="B1" s="889"/>
      <c r="C1" s="889"/>
      <c r="D1" s="889"/>
      <c r="E1" s="889"/>
      <c r="F1" s="889"/>
      <c r="G1" s="889"/>
      <c r="H1" s="889"/>
      <c r="I1" s="889"/>
      <c r="J1" s="889"/>
      <c r="K1" s="914"/>
    </row>
    <row r="2" spans="1:11" ht="28.5" customHeight="1" x14ac:dyDescent="0.25">
      <c r="A2" s="967"/>
      <c r="B2" s="890"/>
      <c r="C2" s="890"/>
      <c r="D2" s="890"/>
      <c r="E2" s="890"/>
      <c r="F2" s="890"/>
      <c r="G2" s="890"/>
      <c r="H2" s="890"/>
      <c r="I2" s="890"/>
      <c r="J2" s="890"/>
      <c r="K2" s="916"/>
    </row>
    <row r="3" spans="1:11" x14ac:dyDescent="0.25">
      <c r="A3" s="919" t="s">
        <v>290</v>
      </c>
      <c r="B3" s="917"/>
      <c r="C3" s="917"/>
      <c r="D3" s="918"/>
      <c r="E3" s="97">
        <v>44196</v>
      </c>
      <c r="F3" s="919" t="s">
        <v>291</v>
      </c>
      <c r="G3" s="917"/>
      <c r="H3" s="918"/>
      <c r="I3" s="920">
        <v>44202</v>
      </c>
      <c r="J3" s="917"/>
      <c r="K3" s="918"/>
    </row>
    <row r="4" spans="1:11" ht="24" x14ac:dyDescent="0.25">
      <c r="A4" s="970" t="s">
        <v>251</v>
      </c>
      <c r="B4" s="921"/>
      <c r="C4" s="921"/>
      <c r="D4" s="921"/>
      <c r="E4" s="921"/>
      <c r="F4" s="921"/>
      <c r="G4" s="922"/>
      <c r="H4" s="342" t="s">
        <v>490</v>
      </c>
      <c r="I4" s="342" t="s">
        <v>2</v>
      </c>
      <c r="J4" s="881" t="s">
        <v>0</v>
      </c>
      <c r="K4" s="925"/>
    </row>
    <row r="5" spans="1:11" ht="24.75" thickBot="1" x14ac:dyDescent="0.3">
      <c r="A5" s="1027"/>
      <c r="B5" s="923"/>
      <c r="C5" s="923"/>
      <c r="D5" s="923"/>
      <c r="E5" s="923"/>
      <c r="F5" s="923"/>
      <c r="G5" s="924"/>
      <c r="H5" s="299" t="s">
        <v>491</v>
      </c>
      <c r="I5" s="342">
        <v>2</v>
      </c>
      <c r="J5" s="881" t="s">
        <v>292</v>
      </c>
      <c r="K5" s="925"/>
    </row>
    <row r="6" spans="1:11" ht="15.75" hidden="1" thickBot="1" x14ac:dyDescent="0.3">
      <c r="A6" s="874" t="s">
        <v>453</v>
      </c>
      <c r="B6" s="875"/>
      <c r="C6" s="875"/>
      <c r="D6" s="875"/>
      <c r="E6" s="875"/>
      <c r="F6" s="876"/>
      <c r="G6" s="874" t="s">
        <v>454</v>
      </c>
      <c r="H6" s="875"/>
      <c r="I6" s="875"/>
      <c r="J6" s="875"/>
      <c r="K6" s="876"/>
    </row>
    <row r="7" spans="1:11" ht="15.75" hidden="1" thickBot="1" x14ac:dyDescent="0.3">
      <c r="A7" s="874"/>
      <c r="B7" s="875"/>
      <c r="C7" s="875"/>
      <c r="D7" s="875"/>
      <c r="E7" s="875"/>
      <c r="F7" s="876"/>
      <c r="G7" s="874"/>
      <c r="H7" s="875"/>
      <c r="I7" s="875"/>
      <c r="J7" s="875"/>
      <c r="K7" s="876"/>
    </row>
    <row r="8" spans="1:11" ht="15.75" hidden="1" thickBot="1" x14ac:dyDescent="0.3">
      <c r="A8" s="874"/>
      <c r="B8" s="875"/>
      <c r="C8" s="875"/>
      <c r="D8" s="875"/>
      <c r="E8" s="875"/>
      <c r="F8" s="876"/>
      <c r="G8" s="874"/>
      <c r="H8" s="875"/>
      <c r="I8" s="875"/>
      <c r="J8" s="875"/>
      <c r="K8" s="876"/>
    </row>
    <row r="9" spans="1:11" ht="15.75" hidden="1" thickBot="1" x14ac:dyDescent="0.3">
      <c r="A9" s="874"/>
      <c r="B9" s="875"/>
      <c r="C9" s="875"/>
      <c r="D9" s="875"/>
      <c r="E9" s="875"/>
      <c r="F9" s="876"/>
      <c r="G9" s="874"/>
      <c r="H9" s="875"/>
      <c r="I9" s="875"/>
      <c r="J9" s="875"/>
      <c r="K9" s="876"/>
    </row>
    <row r="10" spans="1:11" ht="15.75" hidden="1" thickBot="1" x14ac:dyDescent="0.3">
      <c r="A10" s="874"/>
      <c r="B10" s="875"/>
      <c r="C10" s="875"/>
      <c r="D10" s="875"/>
      <c r="E10" s="875"/>
      <c r="F10" s="876"/>
      <c r="G10" s="874"/>
      <c r="H10" s="875"/>
      <c r="I10" s="875"/>
      <c r="J10" s="875"/>
      <c r="K10" s="876"/>
    </row>
    <row r="11" spans="1:11" ht="15.75" hidden="1" thickBot="1" x14ac:dyDescent="0.3">
      <c r="A11" s="874"/>
      <c r="B11" s="875"/>
      <c r="C11" s="875"/>
      <c r="D11" s="875"/>
      <c r="E11" s="875"/>
      <c r="F11" s="876"/>
      <c r="G11" s="874"/>
      <c r="H11" s="875"/>
      <c r="I11" s="875"/>
      <c r="J11" s="875"/>
      <c r="K11" s="876"/>
    </row>
    <row r="12" spans="1:11" ht="15.75" hidden="1" thickBot="1" x14ac:dyDescent="0.3">
      <c r="A12" s="874"/>
      <c r="B12" s="875"/>
      <c r="C12" s="875"/>
      <c r="D12" s="875"/>
      <c r="E12" s="875"/>
      <c r="F12" s="876"/>
      <c r="G12" s="874"/>
      <c r="H12" s="875"/>
      <c r="I12" s="875"/>
      <c r="J12" s="875"/>
      <c r="K12" s="876"/>
    </row>
    <row r="13" spans="1:11" ht="15.75" hidden="1" thickBot="1" x14ac:dyDescent="0.3">
      <c r="A13" s="874"/>
      <c r="B13" s="875"/>
      <c r="C13" s="875"/>
      <c r="D13" s="875"/>
      <c r="E13" s="875"/>
      <c r="F13" s="876"/>
      <c r="G13" s="874"/>
      <c r="H13" s="875"/>
      <c r="I13" s="875"/>
      <c r="J13" s="875"/>
      <c r="K13" s="876"/>
    </row>
    <row r="14" spans="1:11" ht="15.75" hidden="1" thickBot="1" x14ac:dyDescent="0.3">
      <c r="A14" s="874"/>
      <c r="B14" s="875"/>
      <c r="C14" s="875"/>
      <c r="D14" s="875"/>
      <c r="E14" s="875"/>
      <c r="F14" s="876"/>
      <c r="G14" s="874"/>
      <c r="H14" s="875"/>
      <c r="I14" s="875"/>
      <c r="J14" s="875"/>
      <c r="K14" s="876"/>
    </row>
    <row r="15" spans="1:11" ht="15.75" hidden="1" thickBot="1" x14ac:dyDescent="0.3">
      <c r="A15" s="874"/>
      <c r="B15" s="875"/>
      <c r="C15" s="875"/>
      <c r="D15" s="875"/>
      <c r="E15" s="875"/>
      <c r="F15" s="876"/>
      <c r="G15" s="874"/>
      <c r="H15" s="875"/>
      <c r="I15" s="875"/>
      <c r="J15" s="875"/>
      <c r="K15" s="876"/>
    </row>
    <row r="16" spans="1:11" ht="15.75" hidden="1" thickBot="1" x14ac:dyDescent="0.3">
      <c r="A16" s="874"/>
      <c r="B16" s="875"/>
      <c r="C16" s="875"/>
      <c r="D16" s="875"/>
      <c r="E16" s="875"/>
      <c r="F16" s="876"/>
      <c r="G16" s="874"/>
      <c r="H16" s="875"/>
      <c r="I16" s="875"/>
      <c r="J16" s="875"/>
      <c r="K16" s="876"/>
    </row>
    <row r="17" spans="1:11" ht="15.75" hidden="1" thickBot="1" x14ac:dyDescent="0.3">
      <c r="A17" s="874"/>
      <c r="B17" s="875"/>
      <c r="C17" s="875"/>
      <c r="D17" s="875"/>
      <c r="E17" s="875"/>
      <c r="F17" s="876"/>
      <c r="G17" s="874"/>
      <c r="H17" s="875"/>
      <c r="I17" s="875"/>
      <c r="J17" s="875"/>
      <c r="K17" s="876"/>
    </row>
    <row r="18" spans="1:11" ht="15.75" hidden="1" thickBot="1" x14ac:dyDescent="0.3">
      <c r="A18" s="874"/>
      <c r="B18" s="875"/>
      <c r="C18" s="875"/>
      <c r="D18" s="875"/>
      <c r="E18" s="875"/>
      <c r="F18" s="876"/>
      <c r="G18" s="874"/>
      <c r="H18" s="875"/>
      <c r="I18" s="875"/>
      <c r="J18" s="875"/>
      <c r="K18" s="876"/>
    </row>
    <row r="19" spans="1:11" ht="15.75" hidden="1" thickBot="1" x14ac:dyDescent="0.3">
      <c r="A19" s="874"/>
      <c r="B19" s="875"/>
      <c r="C19" s="875"/>
      <c r="D19" s="875"/>
      <c r="E19" s="875"/>
      <c r="F19" s="876"/>
      <c r="G19" s="874"/>
      <c r="H19" s="875"/>
      <c r="I19" s="875"/>
      <c r="J19" s="875"/>
      <c r="K19" s="876"/>
    </row>
    <row r="20" spans="1:11" ht="15.75" hidden="1" thickBot="1" x14ac:dyDescent="0.3">
      <c r="A20" s="1021" t="s">
        <v>550</v>
      </c>
      <c r="B20" s="1022"/>
      <c r="C20" s="1022"/>
      <c r="D20" s="1022"/>
      <c r="E20" s="1022"/>
      <c r="F20" s="1023"/>
      <c r="G20" s="1010" t="s">
        <v>559</v>
      </c>
      <c r="H20" s="1016"/>
      <c r="I20" s="1016"/>
      <c r="J20" s="1016"/>
      <c r="K20" s="1017"/>
    </row>
    <row r="21" spans="1:11" ht="15.75" hidden="1" thickBot="1" x14ac:dyDescent="0.3">
      <c r="A21" s="1024"/>
      <c r="B21" s="1025"/>
      <c r="C21" s="1025"/>
      <c r="D21" s="1025"/>
      <c r="E21" s="1025"/>
      <c r="F21" s="1026"/>
      <c r="G21" s="1018"/>
      <c r="H21" s="1019"/>
      <c r="I21" s="1019"/>
      <c r="J21" s="1019"/>
      <c r="K21" s="1020"/>
    </row>
    <row r="22" spans="1:11" ht="15.75" hidden="1" thickBot="1" x14ac:dyDescent="0.3">
      <c r="A22" s="877" t="s">
        <v>502</v>
      </c>
      <c r="B22" s="878"/>
      <c r="C22" s="878"/>
      <c r="D22" s="878"/>
      <c r="E22" s="878"/>
      <c r="F22" s="879"/>
      <c r="G22" s="877" t="s">
        <v>503</v>
      </c>
      <c r="H22" s="878"/>
      <c r="I22" s="878"/>
      <c r="J22" s="878"/>
      <c r="K22" s="879"/>
    </row>
    <row r="23" spans="1:11" ht="15.75" hidden="1" thickBot="1" x14ac:dyDescent="0.3">
      <c r="A23" s="874"/>
      <c r="B23" s="875"/>
      <c r="C23" s="875"/>
      <c r="D23" s="875"/>
      <c r="E23" s="875"/>
      <c r="F23" s="876"/>
      <c r="G23" s="874"/>
      <c r="H23" s="875"/>
      <c r="I23" s="875"/>
      <c r="J23" s="875"/>
      <c r="K23" s="876"/>
    </row>
    <row r="24" spans="1:11" ht="15.75" hidden="1" thickBot="1" x14ac:dyDescent="0.3">
      <c r="A24" s="874"/>
      <c r="B24" s="875"/>
      <c r="C24" s="875"/>
      <c r="D24" s="875"/>
      <c r="E24" s="875"/>
      <c r="F24" s="876"/>
      <c r="G24" s="874"/>
      <c r="H24" s="875"/>
      <c r="I24" s="875"/>
      <c r="J24" s="875"/>
      <c r="K24" s="876"/>
    </row>
    <row r="25" spans="1:11" ht="15.75" hidden="1" thickBot="1" x14ac:dyDescent="0.3">
      <c r="A25" s="874"/>
      <c r="B25" s="875"/>
      <c r="C25" s="875"/>
      <c r="D25" s="875"/>
      <c r="E25" s="875"/>
      <c r="F25" s="876"/>
      <c r="G25" s="874"/>
      <c r="H25" s="875"/>
      <c r="I25" s="875"/>
      <c r="J25" s="875"/>
      <c r="K25" s="876"/>
    </row>
    <row r="26" spans="1:11" ht="15.75" hidden="1" thickBot="1" x14ac:dyDescent="0.3">
      <c r="A26" s="874"/>
      <c r="B26" s="875"/>
      <c r="C26" s="875"/>
      <c r="D26" s="875"/>
      <c r="E26" s="875"/>
      <c r="F26" s="876"/>
      <c r="G26" s="874"/>
      <c r="H26" s="875"/>
      <c r="I26" s="875"/>
      <c r="J26" s="875"/>
      <c r="K26" s="876"/>
    </row>
    <row r="27" spans="1:11" ht="15.75" hidden="1" thickBot="1" x14ac:dyDescent="0.3">
      <c r="A27" s="874"/>
      <c r="B27" s="875"/>
      <c r="C27" s="875"/>
      <c r="D27" s="875"/>
      <c r="E27" s="875"/>
      <c r="F27" s="876"/>
      <c r="G27" s="874"/>
      <c r="H27" s="875"/>
      <c r="I27" s="875"/>
      <c r="J27" s="875"/>
      <c r="K27" s="876"/>
    </row>
    <row r="28" spans="1:11" ht="15.75" hidden="1" thickBot="1" x14ac:dyDescent="0.3">
      <c r="A28" s="874"/>
      <c r="B28" s="875"/>
      <c r="C28" s="875"/>
      <c r="D28" s="875"/>
      <c r="E28" s="875"/>
      <c r="F28" s="876"/>
      <c r="G28" s="874"/>
      <c r="H28" s="875"/>
      <c r="I28" s="875"/>
      <c r="J28" s="875"/>
      <c r="K28" s="876"/>
    </row>
    <row r="29" spans="1:11" ht="15.75" hidden="1" thickBot="1" x14ac:dyDescent="0.3">
      <c r="A29" s="874"/>
      <c r="B29" s="875"/>
      <c r="C29" s="875"/>
      <c r="D29" s="875"/>
      <c r="E29" s="875"/>
      <c r="F29" s="876"/>
      <c r="G29" s="874"/>
      <c r="H29" s="875"/>
      <c r="I29" s="875"/>
      <c r="J29" s="875"/>
      <c r="K29" s="876"/>
    </row>
    <row r="30" spans="1:11" ht="15.75" hidden="1" thickBot="1" x14ac:dyDescent="0.3">
      <c r="A30" s="874"/>
      <c r="B30" s="875"/>
      <c r="C30" s="875"/>
      <c r="D30" s="875"/>
      <c r="E30" s="875"/>
      <c r="F30" s="876"/>
      <c r="G30" s="874"/>
      <c r="H30" s="875"/>
      <c r="I30" s="875"/>
      <c r="J30" s="875"/>
      <c r="K30" s="876"/>
    </row>
    <row r="31" spans="1:11" ht="15.75" hidden="1" thickBot="1" x14ac:dyDescent="0.3">
      <c r="A31" s="874"/>
      <c r="B31" s="875"/>
      <c r="C31" s="875"/>
      <c r="D31" s="875"/>
      <c r="E31" s="875"/>
      <c r="F31" s="876"/>
      <c r="G31" s="874"/>
      <c r="H31" s="875"/>
      <c r="I31" s="875"/>
      <c r="J31" s="875"/>
      <c r="K31" s="876"/>
    </row>
    <row r="32" spans="1:11" ht="15.75" hidden="1" thickBot="1" x14ac:dyDescent="0.3">
      <c r="A32" s="874"/>
      <c r="B32" s="875"/>
      <c r="C32" s="875"/>
      <c r="D32" s="875"/>
      <c r="E32" s="875"/>
      <c r="F32" s="876"/>
      <c r="G32" s="874"/>
      <c r="H32" s="875"/>
      <c r="I32" s="875"/>
      <c r="J32" s="875"/>
      <c r="K32" s="876"/>
    </row>
    <row r="33" spans="1:11" ht="15.75" hidden="1" thickBot="1" x14ac:dyDescent="0.3">
      <c r="A33" s="874"/>
      <c r="B33" s="875"/>
      <c r="C33" s="875"/>
      <c r="D33" s="875"/>
      <c r="E33" s="875"/>
      <c r="F33" s="876"/>
      <c r="G33" s="874"/>
      <c r="H33" s="875"/>
      <c r="I33" s="875"/>
      <c r="J33" s="875"/>
      <c r="K33" s="876"/>
    </row>
    <row r="34" spans="1:11" ht="15.75" hidden="1" thickBot="1" x14ac:dyDescent="0.3">
      <c r="A34" s="874"/>
      <c r="B34" s="875"/>
      <c r="C34" s="875"/>
      <c r="D34" s="875"/>
      <c r="E34" s="875"/>
      <c r="F34" s="876"/>
      <c r="G34" s="874"/>
      <c r="H34" s="875"/>
      <c r="I34" s="875"/>
      <c r="J34" s="875"/>
      <c r="K34" s="876"/>
    </row>
    <row r="35" spans="1:11" ht="15.75" hidden="1" thickBot="1" x14ac:dyDescent="0.3">
      <c r="A35" s="874"/>
      <c r="B35" s="875"/>
      <c r="C35" s="875"/>
      <c r="D35" s="875"/>
      <c r="E35" s="875"/>
      <c r="F35" s="876"/>
      <c r="G35" s="874"/>
      <c r="H35" s="875"/>
      <c r="I35" s="875"/>
      <c r="J35" s="875"/>
      <c r="K35" s="876"/>
    </row>
    <row r="36" spans="1:11" ht="15.75" hidden="1" thickBot="1" x14ac:dyDescent="0.3">
      <c r="A36" s="1021" t="s">
        <v>533</v>
      </c>
      <c r="B36" s="1022"/>
      <c r="C36" s="1022"/>
      <c r="D36" s="1022"/>
      <c r="E36" s="1022"/>
      <c r="F36" s="1023"/>
      <c r="G36" s="1010" t="s">
        <v>538</v>
      </c>
      <c r="H36" s="1016"/>
      <c r="I36" s="1016"/>
      <c r="J36" s="1016"/>
      <c r="K36" s="1017"/>
    </row>
    <row r="37" spans="1:11" ht="15.75" hidden="1" thickBot="1" x14ac:dyDescent="0.3">
      <c r="A37" s="1024"/>
      <c r="B37" s="1025"/>
      <c r="C37" s="1025"/>
      <c r="D37" s="1025"/>
      <c r="E37" s="1025"/>
      <c r="F37" s="1026"/>
      <c r="G37" s="1018"/>
      <c r="H37" s="1019"/>
      <c r="I37" s="1019"/>
      <c r="J37" s="1019"/>
      <c r="K37" s="1020"/>
    </row>
    <row r="38" spans="1:11" ht="15.75" hidden="1" thickBot="1" x14ac:dyDescent="0.3">
      <c r="A38" s="877" t="s">
        <v>504</v>
      </c>
      <c r="B38" s="878"/>
      <c r="C38" s="878"/>
      <c r="D38" s="878"/>
      <c r="E38" s="878"/>
      <c r="F38" s="879"/>
      <c r="G38" s="877" t="s">
        <v>505</v>
      </c>
      <c r="H38" s="878"/>
      <c r="I38" s="878"/>
      <c r="J38" s="878"/>
      <c r="K38" s="879"/>
    </row>
    <row r="39" spans="1:11" ht="15.75" hidden="1" thickBot="1" x14ac:dyDescent="0.3">
      <c r="A39" s="874"/>
      <c r="B39" s="875"/>
      <c r="C39" s="875"/>
      <c r="D39" s="875"/>
      <c r="E39" s="875"/>
      <c r="F39" s="876"/>
      <c r="G39" s="874"/>
      <c r="H39" s="875"/>
      <c r="I39" s="875"/>
      <c r="J39" s="875"/>
      <c r="K39" s="876"/>
    </row>
    <row r="40" spans="1:11" ht="15.75" hidden="1" thickBot="1" x14ac:dyDescent="0.3">
      <c r="A40" s="874"/>
      <c r="B40" s="875"/>
      <c r="C40" s="875"/>
      <c r="D40" s="875"/>
      <c r="E40" s="875"/>
      <c r="F40" s="876"/>
      <c r="G40" s="874"/>
      <c r="H40" s="875"/>
      <c r="I40" s="875"/>
      <c r="J40" s="875"/>
      <c r="K40" s="876"/>
    </row>
    <row r="41" spans="1:11" ht="15.75" hidden="1" thickBot="1" x14ac:dyDescent="0.3">
      <c r="A41" s="874"/>
      <c r="B41" s="875"/>
      <c r="C41" s="875"/>
      <c r="D41" s="875"/>
      <c r="E41" s="875"/>
      <c r="F41" s="876"/>
      <c r="G41" s="874"/>
      <c r="H41" s="875"/>
      <c r="I41" s="875"/>
      <c r="J41" s="875"/>
      <c r="K41" s="876"/>
    </row>
    <row r="42" spans="1:11" ht="15.75" hidden="1" thickBot="1" x14ac:dyDescent="0.3">
      <c r="A42" s="874"/>
      <c r="B42" s="875"/>
      <c r="C42" s="875"/>
      <c r="D42" s="875"/>
      <c r="E42" s="875"/>
      <c r="F42" s="876"/>
      <c r="G42" s="874"/>
      <c r="H42" s="875"/>
      <c r="I42" s="875"/>
      <c r="J42" s="875"/>
      <c r="K42" s="876"/>
    </row>
    <row r="43" spans="1:11" ht="15.75" hidden="1" thickBot="1" x14ac:dyDescent="0.3">
      <c r="A43" s="874"/>
      <c r="B43" s="875"/>
      <c r="C43" s="875"/>
      <c r="D43" s="875"/>
      <c r="E43" s="875"/>
      <c r="F43" s="876"/>
      <c r="G43" s="874"/>
      <c r="H43" s="875"/>
      <c r="I43" s="875"/>
      <c r="J43" s="875"/>
      <c r="K43" s="876"/>
    </row>
    <row r="44" spans="1:11" ht="15.75" hidden="1" thickBot="1" x14ac:dyDescent="0.3">
      <c r="A44" s="874"/>
      <c r="B44" s="875"/>
      <c r="C44" s="875"/>
      <c r="D44" s="875"/>
      <c r="E44" s="875"/>
      <c r="F44" s="876"/>
      <c r="G44" s="874"/>
      <c r="H44" s="875"/>
      <c r="I44" s="875"/>
      <c r="J44" s="875"/>
      <c r="K44" s="876"/>
    </row>
    <row r="45" spans="1:11" ht="15.75" hidden="1" thickBot="1" x14ac:dyDescent="0.3">
      <c r="A45" s="874"/>
      <c r="B45" s="875"/>
      <c r="C45" s="875"/>
      <c r="D45" s="875"/>
      <c r="E45" s="875"/>
      <c r="F45" s="876"/>
      <c r="G45" s="874"/>
      <c r="H45" s="875"/>
      <c r="I45" s="875"/>
      <c r="J45" s="875"/>
      <c r="K45" s="876"/>
    </row>
    <row r="46" spans="1:11" ht="15.75" hidden="1" thickBot="1" x14ac:dyDescent="0.3">
      <c r="A46" s="874"/>
      <c r="B46" s="875"/>
      <c r="C46" s="875"/>
      <c r="D46" s="875"/>
      <c r="E46" s="875"/>
      <c r="F46" s="876"/>
      <c r="G46" s="874"/>
      <c r="H46" s="875"/>
      <c r="I46" s="875"/>
      <c r="J46" s="875"/>
      <c r="K46" s="876"/>
    </row>
    <row r="47" spans="1:11" ht="15.75" hidden="1" thickBot="1" x14ac:dyDescent="0.3">
      <c r="A47" s="874"/>
      <c r="B47" s="875"/>
      <c r="C47" s="875"/>
      <c r="D47" s="875"/>
      <c r="E47" s="875"/>
      <c r="F47" s="876"/>
      <c r="G47" s="874"/>
      <c r="H47" s="875"/>
      <c r="I47" s="875"/>
      <c r="J47" s="875"/>
      <c r="K47" s="876"/>
    </row>
    <row r="48" spans="1:11" ht="15.75" hidden="1" thickBot="1" x14ac:dyDescent="0.3">
      <c r="A48" s="874"/>
      <c r="B48" s="875"/>
      <c r="C48" s="875"/>
      <c r="D48" s="875"/>
      <c r="E48" s="875"/>
      <c r="F48" s="876"/>
      <c r="G48" s="874"/>
      <c r="H48" s="875"/>
      <c r="I48" s="875"/>
      <c r="J48" s="875"/>
      <c r="K48" s="876"/>
    </row>
    <row r="49" spans="1:11" ht="15.75" hidden="1" thickBot="1" x14ac:dyDescent="0.3">
      <c r="A49" s="874"/>
      <c r="B49" s="875"/>
      <c r="C49" s="875"/>
      <c r="D49" s="875"/>
      <c r="E49" s="875"/>
      <c r="F49" s="876"/>
      <c r="G49" s="874"/>
      <c r="H49" s="875"/>
      <c r="I49" s="875"/>
      <c r="J49" s="875"/>
      <c r="K49" s="876"/>
    </row>
    <row r="50" spans="1:11" ht="15.75" hidden="1" thickBot="1" x14ac:dyDescent="0.3">
      <c r="A50" s="874"/>
      <c r="B50" s="875"/>
      <c r="C50" s="875"/>
      <c r="D50" s="875"/>
      <c r="E50" s="875"/>
      <c r="F50" s="876"/>
      <c r="G50" s="874"/>
      <c r="H50" s="875"/>
      <c r="I50" s="875"/>
      <c r="J50" s="875"/>
      <c r="K50" s="876"/>
    </row>
    <row r="51" spans="1:11" ht="15.75" hidden="1" thickBot="1" x14ac:dyDescent="0.3">
      <c r="A51" s="874"/>
      <c r="B51" s="875"/>
      <c r="C51" s="875"/>
      <c r="D51" s="875"/>
      <c r="E51" s="875"/>
      <c r="F51" s="876"/>
      <c r="G51" s="874"/>
      <c r="H51" s="875"/>
      <c r="I51" s="875"/>
      <c r="J51" s="875"/>
      <c r="K51" s="876"/>
    </row>
    <row r="52" spans="1:11" ht="15.75" hidden="1" thickBot="1" x14ac:dyDescent="0.3">
      <c r="A52" s="1010" t="s">
        <v>531</v>
      </c>
      <c r="B52" s="1016"/>
      <c r="C52" s="1016"/>
      <c r="D52" s="1016"/>
      <c r="E52" s="1016"/>
      <c r="F52" s="1017"/>
      <c r="G52" s="1010" t="s">
        <v>539</v>
      </c>
      <c r="H52" s="1016"/>
      <c r="I52" s="1016"/>
      <c r="J52" s="1016"/>
      <c r="K52" s="1017"/>
    </row>
    <row r="53" spans="1:11" ht="15.75" hidden="1" thickBot="1" x14ac:dyDescent="0.3">
      <c r="A53" s="1018"/>
      <c r="B53" s="1019"/>
      <c r="C53" s="1019"/>
      <c r="D53" s="1019"/>
      <c r="E53" s="1019"/>
      <c r="F53" s="1020"/>
      <c r="G53" s="1018"/>
      <c r="H53" s="1019"/>
      <c r="I53" s="1019"/>
      <c r="J53" s="1019"/>
      <c r="K53" s="1020"/>
    </row>
    <row r="54" spans="1:11" ht="15.75" hidden="1" thickBot="1" x14ac:dyDescent="0.3">
      <c r="A54" s="874"/>
      <c r="B54" s="875"/>
      <c r="C54" s="875"/>
      <c r="D54" s="875"/>
      <c r="E54" s="875"/>
      <c r="F54" s="876"/>
      <c r="G54" s="874" t="s">
        <v>454</v>
      </c>
      <c r="H54" s="875"/>
      <c r="I54" s="875"/>
      <c r="J54" s="875"/>
      <c r="K54" s="876"/>
    </row>
    <row r="55" spans="1:11" ht="15.75" hidden="1" thickBot="1" x14ac:dyDescent="0.3">
      <c r="A55" s="874"/>
      <c r="B55" s="875"/>
      <c r="C55" s="875"/>
      <c r="D55" s="875"/>
      <c r="E55" s="875"/>
      <c r="F55" s="876"/>
      <c r="G55" s="874"/>
      <c r="H55" s="875"/>
      <c r="I55" s="875"/>
      <c r="J55" s="875"/>
      <c r="K55" s="876"/>
    </row>
    <row r="56" spans="1:11" ht="15.75" hidden="1" thickBot="1" x14ac:dyDescent="0.3">
      <c r="A56" s="874"/>
      <c r="B56" s="875"/>
      <c r="C56" s="875"/>
      <c r="D56" s="875"/>
      <c r="E56" s="875"/>
      <c r="F56" s="876"/>
      <c r="G56" s="874"/>
      <c r="H56" s="875"/>
      <c r="I56" s="875"/>
      <c r="J56" s="875"/>
      <c r="K56" s="876"/>
    </row>
    <row r="57" spans="1:11" ht="15.75" hidden="1" thickBot="1" x14ac:dyDescent="0.3">
      <c r="A57" s="874"/>
      <c r="B57" s="875"/>
      <c r="C57" s="875"/>
      <c r="D57" s="875"/>
      <c r="E57" s="875"/>
      <c r="F57" s="876"/>
      <c r="G57" s="874"/>
      <c r="H57" s="875"/>
      <c r="I57" s="875"/>
      <c r="J57" s="875"/>
      <c r="K57" s="876"/>
    </row>
    <row r="58" spans="1:11" ht="15.75" hidden="1" thickBot="1" x14ac:dyDescent="0.3">
      <c r="A58" s="874"/>
      <c r="B58" s="875"/>
      <c r="C58" s="875"/>
      <c r="D58" s="875"/>
      <c r="E58" s="875"/>
      <c r="F58" s="876"/>
      <c r="G58" s="874"/>
      <c r="H58" s="875"/>
      <c r="I58" s="875"/>
      <c r="J58" s="875"/>
      <c r="K58" s="876"/>
    </row>
    <row r="59" spans="1:11" ht="15.75" hidden="1" thickBot="1" x14ac:dyDescent="0.3">
      <c r="A59" s="874"/>
      <c r="B59" s="875"/>
      <c r="C59" s="875"/>
      <c r="D59" s="875"/>
      <c r="E59" s="875"/>
      <c r="F59" s="876"/>
      <c r="G59" s="874"/>
      <c r="H59" s="875"/>
      <c r="I59" s="875"/>
      <c r="J59" s="875"/>
      <c r="K59" s="876"/>
    </row>
    <row r="60" spans="1:11" ht="15.75" hidden="1" thickBot="1" x14ac:dyDescent="0.3">
      <c r="A60" s="874"/>
      <c r="B60" s="875"/>
      <c r="C60" s="875"/>
      <c r="D60" s="875"/>
      <c r="E60" s="875"/>
      <c r="F60" s="876"/>
      <c r="G60" s="874"/>
      <c r="H60" s="875"/>
      <c r="I60" s="875"/>
      <c r="J60" s="875"/>
      <c r="K60" s="876"/>
    </row>
    <row r="61" spans="1:11" ht="15.75" hidden="1" thickBot="1" x14ac:dyDescent="0.3">
      <c r="A61" s="874"/>
      <c r="B61" s="875"/>
      <c r="C61" s="875"/>
      <c r="D61" s="875"/>
      <c r="E61" s="875"/>
      <c r="F61" s="876"/>
      <c r="G61" s="874"/>
      <c r="H61" s="875"/>
      <c r="I61" s="875"/>
      <c r="J61" s="875"/>
      <c r="K61" s="876"/>
    </row>
    <row r="62" spans="1:11" ht="15.75" hidden="1" thickBot="1" x14ac:dyDescent="0.3">
      <c r="A62" s="874"/>
      <c r="B62" s="875"/>
      <c r="C62" s="875"/>
      <c r="D62" s="875"/>
      <c r="E62" s="875"/>
      <c r="F62" s="876"/>
      <c r="G62" s="874"/>
      <c r="H62" s="875"/>
      <c r="I62" s="875"/>
      <c r="J62" s="875"/>
      <c r="K62" s="876"/>
    </row>
    <row r="63" spans="1:11" ht="15.75" hidden="1" thickBot="1" x14ac:dyDescent="0.3">
      <c r="A63" s="874"/>
      <c r="B63" s="875"/>
      <c r="C63" s="875"/>
      <c r="D63" s="875"/>
      <c r="E63" s="875"/>
      <c r="F63" s="876"/>
      <c r="G63" s="874"/>
      <c r="H63" s="875"/>
      <c r="I63" s="875"/>
      <c r="J63" s="875"/>
      <c r="K63" s="876"/>
    </row>
    <row r="64" spans="1:11" ht="14.25" hidden="1" customHeight="1" x14ac:dyDescent="0.25">
      <c r="A64" s="874"/>
      <c r="B64" s="875"/>
      <c r="C64" s="875"/>
      <c r="D64" s="875"/>
      <c r="E64" s="875"/>
      <c r="F64" s="876"/>
      <c r="G64" s="874"/>
      <c r="H64" s="875"/>
      <c r="I64" s="875"/>
      <c r="J64" s="875"/>
      <c r="K64" s="876"/>
    </row>
    <row r="65" spans="1:11" ht="19.5" hidden="1" customHeight="1" x14ac:dyDescent="0.25">
      <c r="A65" s="874"/>
      <c r="B65" s="875"/>
      <c r="C65" s="875"/>
      <c r="D65" s="875"/>
      <c r="E65" s="875"/>
      <c r="F65" s="876"/>
      <c r="G65" s="874"/>
      <c r="H65" s="875"/>
      <c r="I65" s="875"/>
      <c r="J65" s="875"/>
      <c r="K65" s="876"/>
    </row>
    <row r="66" spans="1:11" ht="15.75" hidden="1" thickBot="1" x14ac:dyDescent="0.3">
      <c r="A66" s="874"/>
      <c r="B66" s="875"/>
      <c r="C66" s="875"/>
      <c r="D66" s="875"/>
      <c r="E66" s="875"/>
      <c r="F66" s="876"/>
      <c r="G66" s="874"/>
      <c r="H66" s="875"/>
      <c r="I66" s="875"/>
      <c r="J66" s="875"/>
      <c r="K66" s="876"/>
    </row>
    <row r="67" spans="1:11" ht="15.75" hidden="1" thickBot="1" x14ac:dyDescent="0.3">
      <c r="A67" s="874"/>
      <c r="B67" s="875"/>
      <c r="C67" s="875"/>
      <c r="D67" s="875"/>
      <c r="E67" s="875"/>
      <c r="F67" s="876"/>
      <c r="G67" s="874"/>
      <c r="H67" s="875"/>
      <c r="I67" s="875"/>
      <c r="J67" s="875"/>
      <c r="K67" s="876"/>
    </row>
    <row r="68" spans="1:11" ht="15.75" hidden="1" thickBot="1" x14ac:dyDescent="0.3">
      <c r="A68" s="1021" t="s">
        <v>610</v>
      </c>
      <c r="B68" s="1022"/>
      <c r="C68" s="1022"/>
      <c r="D68" s="1022"/>
      <c r="E68" s="1022"/>
      <c r="F68" s="1023"/>
      <c r="G68" s="1010" t="s">
        <v>611</v>
      </c>
      <c r="H68" s="1016"/>
      <c r="I68" s="1016"/>
      <c r="J68" s="1016"/>
      <c r="K68" s="1017"/>
    </row>
    <row r="69" spans="1:11" ht="15.75" hidden="1" thickBot="1" x14ac:dyDescent="0.3">
      <c r="A69" s="1024"/>
      <c r="B69" s="1025"/>
      <c r="C69" s="1025"/>
      <c r="D69" s="1025"/>
      <c r="E69" s="1025"/>
      <c r="F69" s="1026"/>
      <c r="G69" s="1018"/>
      <c r="H69" s="1019"/>
      <c r="I69" s="1019"/>
      <c r="J69" s="1019"/>
      <c r="K69" s="1020"/>
    </row>
    <row r="70" spans="1:11" x14ac:dyDescent="0.25">
      <c r="A70" s="877" t="s">
        <v>502</v>
      </c>
      <c r="B70" s="878"/>
      <c r="C70" s="878"/>
      <c r="D70" s="878"/>
      <c r="E70" s="878"/>
      <c r="F70" s="879"/>
      <c r="G70" s="877" t="s">
        <v>503</v>
      </c>
      <c r="H70" s="878"/>
      <c r="I70" s="878"/>
      <c r="J70" s="878"/>
      <c r="K70" s="879"/>
    </row>
    <row r="71" spans="1:11" x14ac:dyDescent="0.25">
      <c r="A71" s="874"/>
      <c r="B71" s="875"/>
      <c r="C71" s="875"/>
      <c r="D71" s="875"/>
      <c r="E71" s="875"/>
      <c r="F71" s="876"/>
      <c r="G71" s="874"/>
      <c r="H71" s="875"/>
      <c r="I71" s="875"/>
      <c r="J71" s="875"/>
      <c r="K71" s="876"/>
    </row>
    <row r="72" spans="1:11" x14ac:dyDescent="0.25">
      <c r="A72" s="874"/>
      <c r="B72" s="875"/>
      <c r="C72" s="875"/>
      <c r="D72" s="875"/>
      <c r="E72" s="875"/>
      <c r="F72" s="876"/>
      <c r="G72" s="874"/>
      <c r="H72" s="875"/>
      <c r="I72" s="875"/>
      <c r="J72" s="875"/>
      <c r="K72" s="876"/>
    </row>
    <row r="73" spans="1:11" x14ac:dyDescent="0.25">
      <c r="A73" s="874"/>
      <c r="B73" s="875"/>
      <c r="C73" s="875"/>
      <c r="D73" s="875"/>
      <c r="E73" s="875"/>
      <c r="F73" s="876"/>
      <c r="G73" s="874"/>
      <c r="H73" s="875"/>
      <c r="I73" s="875"/>
      <c r="J73" s="875"/>
      <c r="K73" s="876"/>
    </row>
    <row r="74" spans="1:11" x14ac:dyDescent="0.25">
      <c r="A74" s="874"/>
      <c r="B74" s="875"/>
      <c r="C74" s="875"/>
      <c r="D74" s="875"/>
      <c r="E74" s="875"/>
      <c r="F74" s="876"/>
      <c r="G74" s="874"/>
      <c r="H74" s="875"/>
      <c r="I74" s="875"/>
      <c r="J74" s="875"/>
      <c r="K74" s="876"/>
    </row>
    <row r="75" spans="1:11" x14ac:dyDescent="0.25">
      <c r="A75" s="874"/>
      <c r="B75" s="875"/>
      <c r="C75" s="875"/>
      <c r="D75" s="875"/>
      <c r="E75" s="875"/>
      <c r="F75" s="876"/>
      <c r="G75" s="874"/>
      <c r="H75" s="875"/>
      <c r="I75" s="875"/>
      <c r="J75" s="875"/>
      <c r="K75" s="876"/>
    </row>
    <row r="76" spans="1:11" x14ac:dyDescent="0.25">
      <c r="A76" s="874"/>
      <c r="B76" s="875"/>
      <c r="C76" s="875"/>
      <c r="D76" s="875"/>
      <c r="E76" s="875"/>
      <c r="F76" s="876"/>
      <c r="G76" s="874"/>
      <c r="H76" s="875"/>
      <c r="I76" s="875"/>
      <c r="J76" s="875"/>
      <c r="K76" s="876"/>
    </row>
    <row r="77" spans="1:11" x14ac:dyDescent="0.25">
      <c r="A77" s="874"/>
      <c r="B77" s="875"/>
      <c r="C77" s="875"/>
      <c r="D77" s="875"/>
      <c r="E77" s="875"/>
      <c r="F77" s="876"/>
      <c r="G77" s="874"/>
      <c r="H77" s="875"/>
      <c r="I77" s="875"/>
      <c r="J77" s="875"/>
      <c r="K77" s="876"/>
    </row>
    <row r="78" spans="1:11" x14ac:dyDescent="0.25">
      <c r="A78" s="874"/>
      <c r="B78" s="875"/>
      <c r="C78" s="875"/>
      <c r="D78" s="875"/>
      <c r="E78" s="875"/>
      <c r="F78" s="876"/>
      <c r="G78" s="874"/>
      <c r="H78" s="875"/>
      <c r="I78" s="875"/>
      <c r="J78" s="875"/>
      <c r="K78" s="876"/>
    </row>
    <row r="79" spans="1:11" x14ac:dyDescent="0.25">
      <c r="A79" s="874"/>
      <c r="B79" s="875"/>
      <c r="C79" s="875"/>
      <c r="D79" s="875"/>
      <c r="E79" s="875"/>
      <c r="F79" s="876"/>
      <c r="G79" s="874"/>
      <c r="H79" s="875"/>
      <c r="I79" s="875"/>
      <c r="J79" s="875"/>
      <c r="K79" s="876"/>
    </row>
    <row r="80" spans="1:11" x14ac:dyDescent="0.25">
      <c r="A80" s="874"/>
      <c r="B80" s="875"/>
      <c r="C80" s="875"/>
      <c r="D80" s="875"/>
      <c r="E80" s="875"/>
      <c r="F80" s="876"/>
      <c r="G80" s="874"/>
      <c r="H80" s="875"/>
      <c r="I80" s="875"/>
      <c r="J80" s="875"/>
      <c r="K80" s="876"/>
    </row>
    <row r="81" spans="1:11" x14ac:dyDescent="0.25">
      <c r="A81" s="874"/>
      <c r="B81" s="875"/>
      <c r="C81" s="875"/>
      <c r="D81" s="875"/>
      <c r="E81" s="875"/>
      <c r="F81" s="876"/>
      <c r="G81" s="874"/>
      <c r="H81" s="875"/>
      <c r="I81" s="875"/>
      <c r="J81" s="875"/>
      <c r="K81" s="876"/>
    </row>
    <row r="82" spans="1:11" x14ac:dyDescent="0.25">
      <c r="A82" s="874"/>
      <c r="B82" s="875"/>
      <c r="C82" s="875"/>
      <c r="D82" s="875"/>
      <c r="E82" s="875"/>
      <c r="F82" s="876"/>
      <c r="G82" s="874"/>
      <c r="H82" s="875"/>
      <c r="I82" s="875"/>
      <c r="J82" s="875"/>
      <c r="K82" s="876"/>
    </row>
    <row r="83" spans="1:11" ht="15.75" thickBot="1" x14ac:dyDescent="0.3">
      <c r="A83" s="874"/>
      <c r="B83" s="875"/>
      <c r="C83" s="875"/>
      <c r="D83" s="875"/>
      <c r="E83" s="875"/>
      <c r="F83" s="876"/>
      <c r="G83" s="874"/>
      <c r="H83" s="875"/>
      <c r="I83" s="875"/>
      <c r="J83" s="875"/>
      <c r="K83" s="876"/>
    </row>
    <row r="84" spans="1:11" x14ac:dyDescent="0.25">
      <c r="A84" s="1021" t="s">
        <v>1235</v>
      </c>
      <c r="B84" s="1022"/>
      <c r="C84" s="1022"/>
      <c r="D84" s="1022"/>
      <c r="E84" s="1022"/>
      <c r="F84" s="1023"/>
      <c r="G84" s="1010" t="s">
        <v>1235</v>
      </c>
      <c r="H84" s="1016"/>
      <c r="I84" s="1016"/>
      <c r="J84" s="1016"/>
      <c r="K84" s="1017"/>
    </row>
    <row r="85" spans="1:11" ht="15.75" thickBot="1" x14ac:dyDescent="0.3">
      <c r="A85" s="1024"/>
      <c r="B85" s="1025"/>
      <c r="C85" s="1025"/>
      <c r="D85" s="1025"/>
      <c r="E85" s="1025"/>
      <c r="F85" s="1026"/>
      <c r="G85" s="1018"/>
      <c r="H85" s="1019"/>
      <c r="I85" s="1019"/>
      <c r="J85" s="1019"/>
      <c r="K85" s="1020"/>
    </row>
    <row r="86" spans="1:11" ht="15.75" hidden="1" thickBot="1" x14ac:dyDescent="0.3">
      <c r="A86" s="877" t="s">
        <v>504</v>
      </c>
      <c r="B86" s="878"/>
      <c r="C86" s="878"/>
      <c r="D86" s="878"/>
      <c r="E86" s="878"/>
      <c r="F86" s="879"/>
      <c r="G86" s="877" t="s">
        <v>505</v>
      </c>
      <c r="H86" s="878"/>
      <c r="I86" s="878"/>
      <c r="J86" s="878"/>
      <c r="K86" s="879"/>
    </row>
    <row r="87" spans="1:11" ht="15.75" hidden="1" thickBot="1" x14ac:dyDescent="0.3">
      <c r="A87" s="874"/>
      <c r="B87" s="875"/>
      <c r="C87" s="875"/>
      <c r="D87" s="875"/>
      <c r="E87" s="875"/>
      <c r="F87" s="876"/>
      <c r="G87" s="874"/>
      <c r="H87" s="875"/>
      <c r="I87" s="875"/>
      <c r="J87" s="875"/>
      <c r="K87" s="876"/>
    </row>
    <row r="88" spans="1:11" ht="15.75" hidden="1" thickBot="1" x14ac:dyDescent="0.3">
      <c r="A88" s="874"/>
      <c r="B88" s="875"/>
      <c r="C88" s="875"/>
      <c r="D88" s="875"/>
      <c r="E88" s="875"/>
      <c r="F88" s="876"/>
      <c r="G88" s="874"/>
      <c r="H88" s="875"/>
      <c r="I88" s="875"/>
      <c r="J88" s="875"/>
      <c r="K88" s="876"/>
    </row>
    <row r="89" spans="1:11" ht="15.75" hidden="1" thickBot="1" x14ac:dyDescent="0.3">
      <c r="A89" s="874"/>
      <c r="B89" s="875"/>
      <c r="C89" s="875"/>
      <c r="D89" s="875"/>
      <c r="E89" s="875"/>
      <c r="F89" s="876"/>
      <c r="G89" s="874"/>
      <c r="H89" s="875"/>
      <c r="I89" s="875"/>
      <c r="J89" s="875"/>
      <c r="K89" s="876"/>
    </row>
    <row r="90" spans="1:11" ht="15.75" hidden="1" thickBot="1" x14ac:dyDescent="0.3">
      <c r="A90" s="874"/>
      <c r="B90" s="875"/>
      <c r="C90" s="875"/>
      <c r="D90" s="875"/>
      <c r="E90" s="875"/>
      <c r="F90" s="876"/>
      <c r="G90" s="874"/>
      <c r="H90" s="875"/>
      <c r="I90" s="875"/>
      <c r="J90" s="875"/>
      <c r="K90" s="876"/>
    </row>
    <row r="91" spans="1:11" ht="15.75" hidden="1" thickBot="1" x14ac:dyDescent="0.3">
      <c r="A91" s="874"/>
      <c r="B91" s="875"/>
      <c r="C91" s="875"/>
      <c r="D91" s="875"/>
      <c r="E91" s="875"/>
      <c r="F91" s="876"/>
      <c r="G91" s="874"/>
      <c r="H91" s="875"/>
      <c r="I91" s="875"/>
      <c r="J91" s="875"/>
      <c r="K91" s="876"/>
    </row>
    <row r="92" spans="1:11" ht="15.75" hidden="1" thickBot="1" x14ac:dyDescent="0.3">
      <c r="A92" s="874"/>
      <c r="B92" s="875"/>
      <c r="C92" s="875"/>
      <c r="D92" s="875"/>
      <c r="E92" s="875"/>
      <c r="F92" s="876"/>
      <c r="G92" s="874"/>
      <c r="H92" s="875"/>
      <c r="I92" s="875"/>
      <c r="J92" s="875"/>
      <c r="K92" s="876"/>
    </row>
    <row r="93" spans="1:11" ht="15.75" hidden="1" thickBot="1" x14ac:dyDescent="0.3">
      <c r="A93" s="874"/>
      <c r="B93" s="875"/>
      <c r="C93" s="875"/>
      <c r="D93" s="875"/>
      <c r="E93" s="875"/>
      <c r="F93" s="876"/>
      <c r="G93" s="874"/>
      <c r="H93" s="875"/>
      <c r="I93" s="875"/>
      <c r="J93" s="875"/>
      <c r="K93" s="876"/>
    </row>
    <row r="94" spans="1:11" ht="15.75" hidden="1" thickBot="1" x14ac:dyDescent="0.3">
      <c r="A94" s="874"/>
      <c r="B94" s="875"/>
      <c r="C94" s="875"/>
      <c r="D94" s="875"/>
      <c r="E94" s="875"/>
      <c r="F94" s="876"/>
      <c r="G94" s="874"/>
      <c r="H94" s="875"/>
      <c r="I94" s="875"/>
      <c r="J94" s="875"/>
      <c r="K94" s="876"/>
    </row>
    <row r="95" spans="1:11" ht="15.75" hidden="1" thickBot="1" x14ac:dyDescent="0.3">
      <c r="A95" s="874"/>
      <c r="B95" s="875"/>
      <c r="C95" s="875"/>
      <c r="D95" s="875"/>
      <c r="E95" s="875"/>
      <c r="F95" s="876"/>
      <c r="G95" s="874"/>
      <c r="H95" s="875"/>
      <c r="I95" s="875"/>
      <c r="J95" s="875"/>
      <c r="K95" s="876"/>
    </row>
    <row r="96" spans="1:11" ht="15.75" hidden="1" thickBot="1" x14ac:dyDescent="0.3">
      <c r="A96" s="874"/>
      <c r="B96" s="875"/>
      <c r="C96" s="875"/>
      <c r="D96" s="875"/>
      <c r="E96" s="875"/>
      <c r="F96" s="876"/>
      <c r="G96" s="874"/>
      <c r="H96" s="875"/>
      <c r="I96" s="875"/>
      <c r="J96" s="875"/>
      <c r="K96" s="876"/>
    </row>
    <row r="97" spans="1:11" ht="15.75" hidden="1" thickBot="1" x14ac:dyDescent="0.3">
      <c r="A97" s="874"/>
      <c r="B97" s="875"/>
      <c r="C97" s="875"/>
      <c r="D97" s="875"/>
      <c r="E97" s="875"/>
      <c r="F97" s="876"/>
      <c r="G97" s="874"/>
      <c r="H97" s="875"/>
      <c r="I97" s="875"/>
      <c r="J97" s="875"/>
      <c r="K97" s="876"/>
    </row>
    <row r="98" spans="1:11" ht="15.75" hidden="1" thickBot="1" x14ac:dyDescent="0.3">
      <c r="A98" s="874"/>
      <c r="B98" s="875"/>
      <c r="C98" s="875"/>
      <c r="D98" s="875"/>
      <c r="E98" s="875"/>
      <c r="F98" s="876"/>
      <c r="G98" s="874"/>
      <c r="H98" s="875"/>
      <c r="I98" s="875"/>
      <c r="J98" s="875"/>
      <c r="K98" s="876"/>
    </row>
    <row r="99" spans="1:11" ht="15.75" hidden="1" thickBot="1" x14ac:dyDescent="0.3">
      <c r="A99" s="874"/>
      <c r="B99" s="875"/>
      <c r="C99" s="875"/>
      <c r="D99" s="875"/>
      <c r="E99" s="875"/>
      <c r="F99" s="876"/>
      <c r="G99" s="874"/>
      <c r="H99" s="875"/>
      <c r="I99" s="875"/>
      <c r="J99" s="875"/>
      <c r="K99" s="876"/>
    </row>
    <row r="100" spans="1:11" ht="15.75" hidden="1" thickBot="1" x14ac:dyDescent="0.3">
      <c r="A100" s="1010" t="s">
        <v>827</v>
      </c>
      <c r="B100" s="1016"/>
      <c r="C100" s="1016"/>
      <c r="D100" s="1016"/>
      <c r="E100" s="1016"/>
      <c r="F100" s="1017"/>
      <c r="G100" s="1010" t="s">
        <v>828</v>
      </c>
      <c r="H100" s="1016"/>
      <c r="I100" s="1016"/>
      <c r="J100" s="1016"/>
      <c r="K100" s="1017"/>
    </row>
    <row r="101" spans="1:11" ht="15.75" hidden="1" thickBot="1" x14ac:dyDescent="0.3">
      <c r="A101" s="1018"/>
      <c r="B101" s="1019"/>
      <c r="C101" s="1019"/>
      <c r="D101" s="1019"/>
      <c r="E101" s="1019"/>
      <c r="F101" s="1020"/>
      <c r="G101" s="1018"/>
      <c r="H101" s="1019"/>
      <c r="I101" s="1019"/>
      <c r="J101" s="1019"/>
      <c r="K101" s="1020"/>
    </row>
    <row r="102" spans="1:11" ht="15.75" hidden="1" thickBot="1" x14ac:dyDescent="0.3">
      <c r="A102" s="874" t="s">
        <v>453</v>
      </c>
      <c r="B102" s="875"/>
      <c r="C102" s="875"/>
      <c r="D102" s="875"/>
      <c r="E102" s="875"/>
      <c r="F102" s="876"/>
      <c r="G102" s="874" t="s">
        <v>454</v>
      </c>
      <c r="H102" s="875"/>
      <c r="I102" s="875"/>
      <c r="J102" s="875"/>
      <c r="K102" s="876"/>
    </row>
    <row r="103" spans="1:11" ht="15.75" hidden="1" thickBot="1" x14ac:dyDescent="0.3">
      <c r="A103" s="874"/>
      <c r="B103" s="875"/>
      <c r="C103" s="875"/>
      <c r="D103" s="875"/>
      <c r="E103" s="875"/>
      <c r="F103" s="876"/>
      <c r="G103" s="874"/>
      <c r="H103" s="875"/>
      <c r="I103" s="875"/>
      <c r="J103" s="875"/>
      <c r="K103" s="876"/>
    </row>
    <row r="104" spans="1:11" ht="15.75" hidden="1" thickBot="1" x14ac:dyDescent="0.3">
      <c r="A104" s="874"/>
      <c r="B104" s="875"/>
      <c r="C104" s="875"/>
      <c r="D104" s="875"/>
      <c r="E104" s="875"/>
      <c r="F104" s="876"/>
      <c r="G104" s="874"/>
      <c r="H104" s="875"/>
      <c r="I104" s="875"/>
      <c r="J104" s="875"/>
      <c r="K104" s="876"/>
    </row>
    <row r="105" spans="1:11" ht="15.75" hidden="1" thickBot="1" x14ac:dyDescent="0.3">
      <c r="A105" s="874"/>
      <c r="B105" s="875"/>
      <c r="C105" s="875"/>
      <c r="D105" s="875"/>
      <c r="E105" s="875"/>
      <c r="F105" s="876"/>
      <c r="G105" s="874"/>
      <c r="H105" s="875"/>
      <c r="I105" s="875"/>
      <c r="J105" s="875"/>
      <c r="K105" s="876"/>
    </row>
    <row r="106" spans="1:11" ht="15.75" hidden="1" thickBot="1" x14ac:dyDescent="0.3">
      <c r="A106" s="874"/>
      <c r="B106" s="875"/>
      <c r="C106" s="875"/>
      <c r="D106" s="875"/>
      <c r="E106" s="875"/>
      <c r="F106" s="876"/>
      <c r="G106" s="874"/>
      <c r="H106" s="875"/>
      <c r="I106" s="875"/>
      <c r="J106" s="875"/>
      <c r="K106" s="876"/>
    </row>
    <row r="107" spans="1:11" ht="15.75" hidden="1" thickBot="1" x14ac:dyDescent="0.3">
      <c r="A107" s="874"/>
      <c r="B107" s="875"/>
      <c r="C107" s="875"/>
      <c r="D107" s="875"/>
      <c r="E107" s="875"/>
      <c r="F107" s="876"/>
      <c r="G107" s="874"/>
      <c r="H107" s="875"/>
      <c r="I107" s="875"/>
      <c r="J107" s="875"/>
      <c r="K107" s="876"/>
    </row>
    <row r="108" spans="1:11" ht="15.75" hidden="1" thickBot="1" x14ac:dyDescent="0.3">
      <c r="A108" s="874"/>
      <c r="B108" s="875"/>
      <c r="C108" s="875"/>
      <c r="D108" s="875"/>
      <c r="E108" s="875"/>
      <c r="F108" s="876"/>
      <c r="G108" s="874"/>
      <c r="H108" s="875"/>
      <c r="I108" s="875"/>
      <c r="J108" s="875"/>
      <c r="K108" s="876"/>
    </row>
    <row r="109" spans="1:11" ht="15.75" hidden="1" thickBot="1" x14ac:dyDescent="0.3">
      <c r="A109" s="874"/>
      <c r="B109" s="875"/>
      <c r="C109" s="875"/>
      <c r="D109" s="875"/>
      <c r="E109" s="875"/>
      <c r="F109" s="876"/>
      <c r="G109" s="874"/>
      <c r="H109" s="875"/>
      <c r="I109" s="875"/>
      <c r="J109" s="875"/>
      <c r="K109" s="876"/>
    </row>
    <row r="110" spans="1:11" ht="15.75" hidden="1" thickBot="1" x14ac:dyDescent="0.3">
      <c r="A110" s="874"/>
      <c r="B110" s="875"/>
      <c r="C110" s="875"/>
      <c r="D110" s="875"/>
      <c r="E110" s="875"/>
      <c r="F110" s="876"/>
      <c r="G110" s="874"/>
      <c r="H110" s="875"/>
      <c r="I110" s="875"/>
      <c r="J110" s="875"/>
      <c r="K110" s="876"/>
    </row>
    <row r="111" spans="1:11" ht="15.75" hidden="1" thickBot="1" x14ac:dyDescent="0.3">
      <c r="A111" s="874"/>
      <c r="B111" s="875"/>
      <c r="C111" s="875"/>
      <c r="D111" s="875"/>
      <c r="E111" s="875"/>
      <c r="F111" s="876"/>
      <c r="G111" s="874"/>
      <c r="H111" s="875"/>
      <c r="I111" s="875"/>
      <c r="J111" s="875"/>
      <c r="K111" s="876"/>
    </row>
    <row r="112" spans="1:11" ht="15.75" hidden="1" thickBot="1" x14ac:dyDescent="0.3">
      <c r="A112" s="874"/>
      <c r="B112" s="875"/>
      <c r="C112" s="875"/>
      <c r="D112" s="875"/>
      <c r="E112" s="875"/>
      <c r="F112" s="876"/>
      <c r="G112" s="874"/>
      <c r="H112" s="875"/>
      <c r="I112" s="875"/>
      <c r="J112" s="875"/>
      <c r="K112" s="876"/>
    </row>
    <row r="113" spans="1:11" ht="15.75" hidden="1" thickBot="1" x14ac:dyDescent="0.3">
      <c r="A113" s="874"/>
      <c r="B113" s="875"/>
      <c r="C113" s="875"/>
      <c r="D113" s="875"/>
      <c r="E113" s="875"/>
      <c r="F113" s="876"/>
      <c r="G113" s="874"/>
      <c r="H113" s="875"/>
      <c r="I113" s="875"/>
      <c r="J113" s="875"/>
      <c r="K113" s="876"/>
    </row>
    <row r="114" spans="1:11" ht="15.75" hidden="1" thickBot="1" x14ac:dyDescent="0.3">
      <c r="A114" s="874"/>
      <c r="B114" s="875"/>
      <c r="C114" s="875"/>
      <c r="D114" s="875"/>
      <c r="E114" s="875"/>
      <c r="F114" s="876"/>
      <c r="G114" s="874"/>
      <c r="H114" s="875"/>
      <c r="I114" s="875"/>
      <c r="J114" s="875"/>
      <c r="K114" s="876"/>
    </row>
    <row r="115" spans="1:11" ht="15.75" hidden="1" thickBot="1" x14ac:dyDescent="0.3">
      <c r="A115" s="874"/>
      <c r="B115" s="875"/>
      <c r="C115" s="875"/>
      <c r="D115" s="875"/>
      <c r="E115" s="875"/>
      <c r="F115" s="876"/>
      <c r="G115" s="874"/>
      <c r="H115" s="875"/>
      <c r="I115" s="875"/>
      <c r="J115" s="875"/>
      <c r="K115" s="876"/>
    </row>
    <row r="116" spans="1:11" ht="15.75" hidden="1" thickBot="1" x14ac:dyDescent="0.3">
      <c r="A116" s="1021" t="s">
        <v>608</v>
      </c>
      <c r="B116" s="1022"/>
      <c r="C116" s="1022"/>
      <c r="D116" s="1022"/>
      <c r="E116" s="1022"/>
      <c r="F116" s="1023"/>
      <c r="G116" s="1010" t="s">
        <v>609</v>
      </c>
      <c r="H116" s="1016"/>
      <c r="I116" s="1016"/>
      <c r="J116" s="1016"/>
      <c r="K116" s="1017"/>
    </row>
    <row r="117" spans="1:11" ht="15.75" hidden="1" thickBot="1" x14ac:dyDescent="0.3">
      <c r="A117" s="1024"/>
      <c r="B117" s="1025"/>
      <c r="C117" s="1025"/>
      <c r="D117" s="1025"/>
      <c r="E117" s="1025"/>
      <c r="F117" s="1026"/>
      <c r="G117" s="1018"/>
      <c r="H117" s="1019"/>
      <c r="I117" s="1019"/>
      <c r="J117" s="1019"/>
      <c r="K117" s="1020"/>
    </row>
    <row r="118" spans="1:11" ht="15.75" hidden="1" thickBot="1" x14ac:dyDescent="0.3">
      <c r="A118" s="874" t="s">
        <v>453</v>
      </c>
      <c r="B118" s="875"/>
      <c r="C118" s="875"/>
      <c r="D118" s="875"/>
      <c r="E118" s="875"/>
      <c r="F118" s="876"/>
      <c r="G118" s="874" t="s">
        <v>454</v>
      </c>
      <c r="H118" s="875"/>
      <c r="I118" s="875"/>
      <c r="J118" s="875"/>
      <c r="K118" s="876"/>
    </row>
    <row r="119" spans="1:11" ht="15.75" hidden="1" thickBot="1" x14ac:dyDescent="0.3">
      <c r="A119" s="874"/>
      <c r="B119" s="875"/>
      <c r="C119" s="875"/>
      <c r="D119" s="875"/>
      <c r="E119" s="875"/>
      <c r="F119" s="876"/>
      <c r="G119" s="874"/>
      <c r="H119" s="875"/>
      <c r="I119" s="875"/>
      <c r="J119" s="875"/>
      <c r="K119" s="876"/>
    </row>
    <row r="120" spans="1:11" ht="15.75" hidden="1" thickBot="1" x14ac:dyDescent="0.3">
      <c r="A120" s="874"/>
      <c r="B120" s="875"/>
      <c r="C120" s="875"/>
      <c r="D120" s="875"/>
      <c r="E120" s="875"/>
      <c r="F120" s="876"/>
      <c r="G120" s="874"/>
      <c r="H120" s="875"/>
      <c r="I120" s="875"/>
      <c r="J120" s="875"/>
      <c r="K120" s="876"/>
    </row>
    <row r="121" spans="1:11" ht="15.75" hidden="1" thickBot="1" x14ac:dyDescent="0.3">
      <c r="A121" s="874"/>
      <c r="B121" s="875"/>
      <c r="C121" s="875"/>
      <c r="D121" s="875"/>
      <c r="E121" s="875"/>
      <c r="F121" s="876"/>
      <c r="G121" s="874"/>
      <c r="H121" s="875"/>
      <c r="I121" s="875"/>
      <c r="J121" s="875"/>
      <c r="K121" s="876"/>
    </row>
    <row r="122" spans="1:11" ht="15.75" hidden="1" thickBot="1" x14ac:dyDescent="0.3">
      <c r="A122" s="874"/>
      <c r="B122" s="875"/>
      <c r="C122" s="875"/>
      <c r="D122" s="875"/>
      <c r="E122" s="875"/>
      <c r="F122" s="876"/>
      <c r="G122" s="874"/>
      <c r="H122" s="875"/>
      <c r="I122" s="875"/>
      <c r="J122" s="875"/>
      <c r="K122" s="876"/>
    </row>
    <row r="123" spans="1:11" ht="15.75" hidden="1" thickBot="1" x14ac:dyDescent="0.3">
      <c r="A123" s="874"/>
      <c r="B123" s="875"/>
      <c r="C123" s="875"/>
      <c r="D123" s="875"/>
      <c r="E123" s="875"/>
      <c r="F123" s="876"/>
      <c r="G123" s="874"/>
      <c r="H123" s="875"/>
      <c r="I123" s="875"/>
      <c r="J123" s="875"/>
      <c r="K123" s="876"/>
    </row>
    <row r="124" spans="1:11" ht="15.75" hidden="1" thickBot="1" x14ac:dyDescent="0.3">
      <c r="A124" s="874"/>
      <c r="B124" s="875"/>
      <c r="C124" s="875"/>
      <c r="D124" s="875"/>
      <c r="E124" s="875"/>
      <c r="F124" s="876"/>
      <c r="G124" s="874"/>
      <c r="H124" s="875"/>
      <c r="I124" s="875"/>
      <c r="J124" s="875"/>
      <c r="K124" s="876"/>
    </row>
    <row r="125" spans="1:11" ht="15.75" hidden="1" thickBot="1" x14ac:dyDescent="0.3">
      <c r="A125" s="874"/>
      <c r="B125" s="875"/>
      <c r="C125" s="875"/>
      <c r="D125" s="875"/>
      <c r="E125" s="875"/>
      <c r="F125" s="876"/>
      <c r="G125" s="874"/>
      <c r="H125" s="875"/>
      <c r="I125" s="875"/>
      <c r="J125" s="875"/>
      <c r="K125" s="876"/>
    </row>
    <row r="126" spans="1:11" ht="15.75" hidden="1" thickBot="1" x14ac:dyDescent="0.3">
      <c r="A126" s="874"/>
      <c r="B126" s="875"/>
      <c r="C126" s="875"/>
      <c r="D126" s="875"/>
      <c r="E126" s="875"/>
      <c r="F126" s="876"/>
      <c r="G126" s="874"/>
      <c r="H126" s="875"/>
      <c r="I126" s="875"/>
      <c r="J126" s="875"/>
      <c r="K126" s="876"/>
    </row>
    <row r="127" spans="1:11" ht="15.75" hidden="1" thickBot="1" x14ac:dyDescent="0.3">
      <c r="A127" s="874"/>
      <c r="B127" s="875"/>
      <c r="C127" s="875"/>
      <c r="D127" s="875"/>
      <c r="E127" s="875"/>
      <c r="F127" s="876"/>
      <c r="G127" s="874"/>
      <c r="H127" s="875"/>
      <c r="I127" s="875"/>
      <c r="J127" s="875"/>
      <c r="K127" s="876"/>
    </row>
    <row r="128" spans="1:11" ht="15.75" hidden="1" thickBot="1" x14ac:dyDescent="0.3">
      <c r="A128" s="874"/>
      <c r="B128" s="875"/>
      <c r="C128" s="875"/>
      <c r="D128" s="875"/>
      <c r="E128" s="875"/>
      <c r="F128" s="876"/>
      <c r="G128" s="874"/>
      <c r="H128" s="875"/>
      <c r="I128" s="875"/>
      <c r="J128" s="875"/>
      <c r="K128" s="876"/>
    </row>
    <row r="129" spans="1:11" ht="15.75" hidden="1" thickBot="1" x14ac:dyDescent="0.3">
      <c r="A129" s="874"/>
      <c r="B129" s="875"/>
      <c r="C129" s="875"/>
      <c r="D129" s="875"/>
      <c r="E129" s="875"/>
      <c r="F129" s="876"/>
      <c r="G129" s="874"/>
      <c r="H129" s="875"/>
      <c r="I129" s="875"/>
      <c r="J129" s="875"/>
      <c r="K129" s="876"/>
    </row>
    <row r="130" spans="1:11" ht="15.75" hidden="1" thickBot="1" x14ac:dyDescent="0.3">
      <c r="A130" s="874"/>
      <c r="B130" s="875"/>
      <c r="C130" s="875"/>
      <c r="D130" s="875"/>
      <c r="E130" s="875"/>
      <c r="F130" s="876"/>
      <c r="G130" s="874"/>
      <c r="H130" s="875"/>
      <c r="I130" s="875"/>
      <c r="J130" s="875"/>
      <c r="K130" s="876"/>
    </row>
    <row r="131" spans="1:11" ht="15.75" hidden="1" thickBot="1" x14ac:dyDescent="0.3">
      <c r="A131" s="874"/>
      <c r="B131" s="875"/>
      <c r="C131" s="875"/>
      <c r="D131" s="875"/>
      <c r="E131" s="875"/>
      <c r="F131" s="876"/>
      <c r="G131" s="874"/>
      <c r="H131" s="875"/>
      <c r="I131" s="875"/>
      <c r="J131" s="875"/>
      <c r="K131" s="876"/>
    </row>
    <row r="132" spans="1:11" ht="15.75" hidden="1" thickBot="1" x14ac:dyDescent="0.3">
      <c r="A132" s="1021" t="s">
        <v>1092</v>
      </c>
      <c r="B132" s="1022"/>
      <c r="C132" s="1022"/>
      <c r="D132" s="1022"/>
      <c r="E132" s="1022"/>
      <c r="F132" s="1023"/>
      <c r="G132" s="1010" t="s">
        <v>1093</v>
      </c>
      <c r="H132" s="1016"/>
      <c r="I132" s="1016"/>
      <c r="J132" s="1016"/>
      <c r="K132" s="1017"/>
    </row>
    <row r="133" spans="1:11" ht="15.75" hidden="1" thickBot="1" x14ac:dyDescent="0.3">
      <c r="A133" s="1024"/>
      <c r="B133" s="1025"/>
      <c r="C133" s="1025"/>
      <c r="D133" s="1025"/>
      <c r="E133" s="1025"/>
      <c r="F133" s="1026"/>
      <c r="G133" s="1018"/>
      <c r="H133" s="1019"/>
      <c r="I133" s="1019"/>
      <c r="J133" s="1019"/>
      <c r="K133" s="1020"/>
    </row>
    <row r="134" spans="1:11" x14ac:dyDescent="0.25">
      <c r="A134" s="877" t="s">
        <v>502</v>
      </c>
      <c r="B134" s="878"/>
      <c r="C134" s="878"/>
      <c r="D134" s="878"/>
      <c r="E134" s="878"/>
      <c r="F134" s="879"/>
      <c r="G134" s="877" t="s">
        <v>503</v>
      </c>
      <c r="H134" s="878"/>
      <c r="I134" s="878"/>
      <c r="J134" s="878"/>
      <c r="K134" s="879"/>
    </row>
    <row r="135" spans="1:11" x14ac:dyDescent="0.25">
      <c r="A135" s="874"/>
      <c r="B135" s="875"/>
      <c r="C135" s="875"/>
      <c r="D135" s="875"/>
      <c r="E135" s="875"/>
      <c r="F135" s="876"/>
      <c r="G135" s="874"/>
      <c r="H135" s="875"/>
      <c r="I135" s="875"/>
      <c r="J135" s="875"/>
      <c r="K135" s="876"/>
    </row>
    <row r="136" spans="1:11" x14ac:dyDescent="0.25">
      <c r="A136" s="874"/>
      <c r="B136" s="875"/>
      <c r="C136" s="875"/>
      <c r="D136" s="875"/>
      <c r="E136" s="875"/>
      <c r="F136" s="876"/>
      <c r="G136" s="874"/>
      <c r="H136" s="875"/>
      <c r="I136" s="875"/>
      <c r="J136" s="875"/>
      <c r="K136" s="876"/>
    </row>
    <row r="137" spans="1:11" x14ac:dyDescent="0.25">
      <c r="A137" s="874"/>
      <c r="B137" s="875"/>
      <c r="C137" s="875"/>
      <c r="D137" s="875"/>
      <c r="E137" s="875"/>
      <c r="F137" s="876"/>
      <c r="G137" s="874"/>
      <c r="H137" s="875"/>
      <c r="I137" s="875"/>
      <c r="J137" s="875"/>
      <c r="K137" s="876"/>
    </row>
    <row r="138" spans="1:11" x14ac:dyDescent="0.25">
      <c r="A138" s="874"/>
      <c r="B138" s="875"/>
      <c r="C138" s="875"/>
      <c r="D138" s="875"/>
      <c r="E138" s="875"/>
      <c r="F138" s="876"/>
      <c r="G138" s="874"/>
      <c r="H138" s="875"/>
      <c r="I138" s="875"/>
      <c r="J138" s="875"/>
      <c r="K138" s="876"/>
    </row>
    <row r="139" spans="1:11" x14ac:dyDescent="0.25">
      <c r="A139" s="874"/>
      <c r="B139" s="875"/>
      <c r="C139" s="875"/>
      <c r="D139" s="875"/>
      <c r="E139" s="875"/>
      <c r="F139" s="876"/>
      <c r="G139" s="874"/>
      <c r="H139" s="875"/>
      <c r="I139" s="875"/>
      <c r="J139" s="875"/>
      <c r="K139" s="876"/>
    </row>
    <row r="140" spans="1:11" x14ac:dyDescent="0.25">
      <c r="A140" s="874"/>
      <c r="B140" s="875"/>
      <c r="C140" s="875"/>
      <c r="D140" s="875"/>
      <c r="E140" s="875"/>
      <c r="F140" s="876"/>
      <c r="G140" s="874"/>
      <c r="H140" s="875"/>
      <c r="I140" s="875"/>
      <c r="J140" s="875"/>
      <c r="K140" s="876"/>
    </row>
    <row r="141" spans="1:11" x14ac:dyDescent="0.25">
      <c r="A141" s="874"/>
      <c r="B141" s="875"/>
      <c r="C141" s="875"/>
      <c r="D141" s="875"/>
      <c r="E141" s="875"/>
      <c r="F141" s="876"/>
      <c r="G141" s="874"/>
      <c r="H141" s="875"/>
      <c r="I141" s="875"/>
      <c r="J141" s="875"/>
      <c r="K141" s="876"/>
    </row>
    <row r="142" spans="1:11" x14ac:dyDescent="0.25">
      <c r="A142" s="874"/>
      <c r="B142" s="875"/>
      <c r="C142" s="875"/>
      <c r="D142" s="875"/>
      <c r="E142" s="875"/>
      <c r="F142" s="876"/>
      <c r="G142" s="874"/>
      <c r="H142" s="875"/>
      <c r="I142" s="875"/>
      <c r="J142" s="875"/>
      <c r="K142" s="876"/>
    </row>
    <row r="143" spans="1:11" x14ac:dyDescent="0.25">
      <c r="A143" s="874"/>
      <c r="B143" s="875"/>
      <c r="C143" s="875"/>
      <c r="D143" s="875"/>
      <c r="E143" s="875"/>
      <c r="F143" s="876"/>
      <c r="G143" s="874"/>
      <c r="H143" s="875"/>
      <c r="I143" s="875"/>
      <c r="J143" s="875"/>
      <c r="K143" s="876"/>
    </row>
    <row r="144" spans="1:11" x14ac:dyDescent="0.25">
      <c r="A144" s="874"/>
      <c r="B144" s="875"/>
      <c r="C144" s="875"/>
      <c r="D144" s="875"/>
      <c r="E144" s="875"/>
      <c r="F144" s="876"/>
      <c r="G144" s="874"/>
      <c r="H144" s="875"/>
      <c r="I144" s="875"/>
      <c r="J144" s="875"/>
      <c r="K144" s="876"/>
    </row>
    <row r="145" spans="1:11" x14ac:dyDescent="0.25">
      <c r="A145" s="874"/>
      <c r="B145" s="875"/>
      <c r="C145" s="875"/>
      <c r="D145" s="875"/>
      <c r="E145" s="875"/>
      <c r="F145" s="876"/>
      <c r="G145" s="874"/>
      <c r="H145" s="875"/>
      <c r="I145" s="875"/>
      <c r="J145" s="875"/>
      <c r="K145" s="876"/>
    </row>
    <row r="146" spans="1:11" x14ac:dyDescent="0.25">
      <c r="A146" s="874"/>
      <c r="B146" s="875"/>
      <c r="C146" s="875"/>
      <c r="D146" s="875"/>
      <c r="E146" s="875"/>
      <c r="F146" s="876"/>
      <c r="G146" s="874"/>
      <c r="H146" s="875"/>
      <c r="I146" s="875"/>
      <c r="J146" s="875"/>
      <c r="K146" s="876"/>
    </row>
    <row r="147" spans="1:11" ht="15.75" thickBot="1" x14ac:dyDescent="0.3">
      <c r="A147" s="874"/>
      <c r="B147" s="875"/>
      <c r="C147" s="875"/>
      <c r="D147" s="875"/>
      <c r="E147" s="875"/>
      <c r="F147" s="876"/>
      <c r="G147" s="874"/>
      <c r="H147" s="875"/>
      <c r="I147" s="875"/>
      <c r="J147" s="875"/>
      <c r="K147" s="876"/>
    </row>
    <row r="148" spans="1:11" x14ac:dyDescent="0.25">
      <c r="A148" s="1021" t="s">
        <v>1236</v>
      </c>
      <c r="B148" s="1022"/>
      <c r="C148" s="1022"/>
      <c r="D148" s="1022"/>
      <c r="E148" s="1022"/>
      <c r="F148" s="1023"/>
      <c r="G148" s="1010" t="s">
        <v>1237</v>
      </c>
      <c r="H148" s="1016"/>
      <c r="I148" s="1016"/>
      <c r="J148" s="1016"/>
      <c r="K148" s="1017"/>
    </row>
    <row r="149" spans="1:11" ht="15.75" thickBot="1" x14ac:dyDescent="0.3">
      <c r="A149" s="1024"/>
      <c r="B149" s="1025"/>
      <c r="C149" s="1025"/>
      <c r="D149" s="1025"/>
      <c r="E149" s="1025"/>
      <c r="F149" s="1026"/>
      <c r="G149" s="1018"/>
      <c r="H149" s="1019"/>
      <c r="I149" s="1019"/>
      <c r="J149" s="1019"/>
      <c r="K149" s="1020"/>
    </row>
    <row r="150" spans="1:11" x14ac:dyDescent="0.25">
      <c r="A150" s="877" t="s">
        <v>504</v>
      </c>
      <c r="B150" s="878"/>
      <c r="C150" s="878"/>
      <c r="D150" s="878"/>
      <c r="E150" s="878"/>
      <c r="F150" s="879"/>
      <c r="G150" s="877"/>
      <c r="H150" s="878"/>
      <c r="I150" s="878"/>
      <c r="J150" s="878"/>
      <c r="K150" s="879"/>
    </row>
    <row r="151" spans="1:11" x14ac:dyDescent="0.25">
      <c r="A151" s="874"/>
      <c r="B151" s="875"/>
      <c r="C151" s="875"/>
      <c r="D151" s="875"/>
      <c r="E151" s="875"/>
      <c r="F151" s="876"/>
      <c r="G151" s="874"/>
      <c r="H151" s="875"/>
      <c r="I151" s="875"/>
      <c r="J151" s="875"/>
      <c r="K151" s="876"/>
    </row>
    <row r="152" spans="1:11" x14ac:dyDescent="0.25">
      <c r="A152" s="874"/>
      <c r="B152" s="875"/>
      <c r="C152" s="875"/>
      <c r="D152" s="875"/>
      <c r="E152" s="875"/>
      <c r="F152" s="876"/>
      <c r="G152" s="874"/>
      <c r="H152" s="875"/>
      <c r="I152" s="875"/>
      <c r="J152" s="875"/>
      <c r="K152" s="876"/>
    </row>
    <row r="153" spans="1:11" x14ac:dyDescent="0.25">
      <c r="A153" s="874"/>
      <c r="B153" s="875"/>
      <c r="C153" s="875"/>
      <c r="D153" s="875"/>
      <c r="E153" s="875"/>
      <c r="F153" s="876"/>
      <c r="G153" s="874"/>
      <c r="H153" s="875"/>
      <c r="I153" s="875"/>
      <c r="J153" s="875"/>
      <c r="K153" s="876"/>
    </row>
    <row r="154" spans="1:11" x14ac:dyDescent="0.25">
      <c r="A154" s="874"/>
      <c r="B154" s="875"/>
      <c r="C154" s="875"/>
      <c r="D154" s="875"/>
      <c r="E154" s="875"/>
      <c r="F154" s="876"/>
      <c r="G154" s="874"/>
      <c r="H154" s="875"/>
      <c r="I154" s="875"/>
      <c r="J154" s="875"/>
      <c r="K154" s="876"/>
    </row>
    <row r="155" spans="1:11" x14ac:dyDescent="0.25">
      <c r="A155" s="874"/>
      <c r="B155" s="875"/>
      <c r="C155" s="875"/>
      <c r="D155" s="875"/>
      <c r="E155" s="875"/>
      <c r="F155" s="876"/>
      <c r="G155" s="874"/>
      <c r="H155" s="875"/>
      <c r="I155" s="875"/>
      <c r="J155" s="875"/>
      <c r="K155" s="876"/>
    </row>
    <row r="156" spans="1:11" x14ac:dyDescent="0.25">
      <c r="A156" s="874"/>
      <c r="B156" s="875"/>
      <c r="C156" s="875"/>
      <c r="D156" s="875"/>
      <c r="E156" s="875"/>
      <c r="F156" s="876"/>
      <c r="G156" s="874"/>
      <c r="H156" s="875"/>
      <c r="I156" s="875"/>
      <c r="J156" s="875"/>
      <c r="K156" s="876"/>
    </row>
    <row r="157" spans="1:11" x14ac:dyDescent="0.25">
      <c r="A157" s="874"/>
      <c r="B157" s="875"/>
      <c r="C157" s="875"/>
      <c r="D157" s="875"/>
      <c r="E157" s="875"/>
      <c r="F157" s="876"/>
      <c r="G157" s="874"/>
      <c r="H157" s="875"/>
      <c r="I157" s="875"/>
      <c r="J157" s="875"/>
      <c r="K157" s="876"/>
    </row>
    <row r="158" spans="1:11" x14ac:dyDescent="0.25">
      <c r="A158" s="874"/>
      <c r="B158" s="875"/>
      <c r="C158" s="875"/>
      <c r="D158" s="875"/>
      <c r="E158" s="875"/>
      <c r="F158" s="876"/>
      <c r="G158" s="874"/>
      <c r="H158" s="875"/>
      <c r="I158" s="875"/>
      <c r="J158" s="875"/>
      <c r="K158" s="876"/>
    </row>
    <row r="159" spans="1:11" x14ac:dyDescent="0.25">
      <c r="A159" s="874"/>
      <c r="B159" s="875"/>
      <c r="C159" s="875"/>
      <c r="D159" s="875"/>
      <c r="E159" s="875"/>
      <c r="F159" s="876"/>
      <c r="G159" s="874"/>
      <c r="H159" s="875"/>
      <c r="I159" s="875"/>
      <c r="J159" s="875"/>
      <c r="K159" s="876"/>
    </row>
    <row r="160" spans="1:11" x14ac:dyDescent="0.25">
      <c r="A160" s="874"/>
      <c r="B160" s="875"/>
      <c r="C160" s="875"/>
      <c r="D160" s="875"/>
      <c r="E160" s="875"/>
      <c r="F160" s="876"/>
      <c r="G160" s="874"/>
      <c r="H160" s="875"/>
      <c r="I160" s="875"/>
      <c r="J160" s="875"/>
      <c r="K160" s="876"/>
    </row>
    <row r="161" spans="1:11" x14ac:dyDescent="0.25">
      <c r="A161" s="874"/>
      <c r="B161" s="875"/>
      <c r="C161" s="875"/>
      <c r="D161" s="875"/>
      <c r="E161" s="875"/>
      <c r="F161" s="876"/>
      <c r="G161" s="874"/>
      <c r="H161" s="875"/>
      <c r="I161" s="875"/>
      <c r="J161" s="875"/>
      <c r="K161" s="876"/>
    </row>
    <row r="162" spans="1:11" x14ac:dyDescent="0.25">
      <c r="A162" s="874"/>
      <c r="B162" s="875"/>
      <c r="C162" s="875"/>
      <c r="D162" s="875"/>
      <c r="E162" s="875"/>
      <c r="F162" s="876"/>
      <c r="G162" s="874"/>
      <c r="H162" s="875"/>
      <c r="I162" s="875"/>
      <c r="J162" s="875"/>
      <c r="K162" s="876"/>
    </row>
    <row r="163" spans="1:11" ht="15.75" thickBot="1" x14ac:dyDescent="0.3">
      <c r="A163" s="874"/>
      <c r="B163" s="875"/>
      <c r="C163" s="875"/>
      <c r="D163" s="875"/>
      <c r="E163" s="875"/>
      <c r="F163" s="876"/>
      <c r="G163" s="874"/>
      <c r="H163" s="875"/>
      <c r="I163" s="875"/>
      <c r="J163" s="875"/>
      <c r="K163" s="876"/>
    </row>
    <row r="164" spans="1:11" x14ac:dyDescent="0.25">
      <c r="A164" s="1010" t="s">
        <v>1238</v>
      </c>
      <c r="B164" s="1016"/>
      <c r="C164" s="1016"/>
      <c r="D164" s="1016"/>
      <c r="E164" s="1016"/>
      <c r="F164" s="1017"/>
      <c r="G164" s="1010" t="s">
        <v>1239</v>
      </c>
      <c r="H164" s="1016"/>
      <c r="I164" s="1016"/>
      <c r="J164" s="1016"/>
      <c r="K164" s="1017"/>
    </row>
    <row r="165" spans="1:11" ht="15.75" thickBot="1" x14ac:dyDescent="0.3">
      <c r="A165" s="1018"/>
      <c r="B165" s="1019"/>
      <c r="C165" s="1019"/>
      <c r="D165" s="1019"/>
      <c r="E165" s="1019"/>
      <c r="F165" s="1020"/>
      <c r="G165" s="1018"/>
      <c r="H165" s="1019"/>
      <c r="I165" s="1019"/>
      <c r="J165" s="1019"/>
      <c r="K165" s="1020"/>
    </row>
    <row r="166" spans="1:11" ht="0.75" customHeight="1" thickBot="1" x14ac:dyDescent="0.3">
      <c r="A166" s="1024"/>
      <c r="B166" s="1025"/>
      <c r="C166" s="1025"/>
      <c r="D166" s="1025"/>
      <c r="E166" s="1025"/>
      <c r="F166" s="1026"/>
      <c r="G166" s="1018"/>
      <c r="H166" s="1019"/>
      <c r="I166" s="1019"/>
      <c r="J166" s="1019"/>
      <c r="K166" s="1020"/>
    </row>
    <row r="167" spans="1:11" x14ac:dyDescent="0.25">
      <c r="A167" s="877" t="s">
        <v>502</v>
      </c>
      <c r="B167" s="878"/>
      <c r="C167" s="878"/>
      <c r="D167" s="878"/>
      <c r="E167" s="878"/>
      <c r="F167" s="879"/>
      <c r="G167" s="877" t="s">
        <v>503</v>
      </c>
      <c r="H167" s="878"/>
      <c r="I167" s="878"/>
      <c r="J167" s="878"/>
      <c r="K167" s="879"/>
    </row>
    <row r="168" spans="1:11" x14ac:dyDescent="0.25">
      <c r="A168" s="874"/>
      <c r="B168" s="875"/>
      <c r="C168" s="875"/>
      <c r="D168" s="875"/>
      <c r="E168" s="875"/>
      <c r="F168" s="876"/>
      <c r="G168" s="874"/>
      <c r="H168" s="875"/>
      <c r="I168" s="875"/>
      <c r="J168" s="875"/>
      <c r="K168" s="876"/>
    </row>
    <row r="169" spans="1:11" x14ac:dyDescent="0.25">
      <c r="A169" s="874"/>
      <c r="B169" s="875"/>
      <c r="C169" s="875"/>
      <c r="D169" s="875"/>
      <c r="E169" s="875"/>
      <c r="F169" s="876"/>
      <c r="G169" s="874"/>
      <c r="H169" s="875"/>
      <c r="I169" s="875"/>
      <c r="J169" s="875"/>
      <c r="K169" s="876"/>
    </row>
    <row r="170" spans="1:11" x14ac:dyDescent="0.25">
      <c r="A170" s="874"/>
      <c r="B170" s="875"/>
      <c r="C170" s="875"/>
      <c r="D170" s="875"/>
      <c r="E170" s="875"/>
      <c r="F170" s="876"/>
      <c r="G170" s="874"/>
      <c r="H170" s="875"/>
      <c r="I170" s="875"/>
      <c r="J170" s="875"/>
      <c r="K170" s="876"/>
    </row>
    <row r="171" spans="1:11" x14ac:dyDescent="0.25">
      <c r="A171" s="874"/>
      <c r="B171" s="875"/>
      <c r="C171" s="875"/>
      <c r="D171" s="875"/>
      <c r="E171" s="875"/>
      <c r="F171" s="876"/>
      <c r="G171" s="874"/>
      <c r="H171" s="875"/>
      <c r="I171" s="875"/>
      <c r="J171" s="875"/>
      <c r="K171" s="876"/>
    </row>
    <row r="172" spans="1:11" x14ac:dyDescent="0.25">
      <c r="A172" s="874"/>
      <c r="B172" s="875"/>
      <c r="C172" s="875"/>
      <c r="D172" s="875"/>
      <c r="E172" s="875"/>
      <c r="F172" s="876"/>
      <c r="G172" s="874"/>
      <c r="H172" s="875"/>
      <c r="I172" s="875"/>
      <c r="J172" s="875"/>
      <c r="K172" s="876"/>
    </row>
    <row r="173" spans="1:11" x14ac:dyDescent="0.25">
      <c r="A173" s="874"/>
      <c r="B173" s="875"/>
      <c r="C173" s="875"/>
      <c r="D173" s="875"/>
      <c r="E173" s="875"/>
      <c r="F173" s="876"/>
      <c r="G173" s="874"/>
      <c r="H173" s="875"/>
      <c r="I173" s="875"/>
      <c r="J173" s="875"/>
      <c r="K173" s="876"/>
    </row>
    <row r="174" spans="1:11" x14ac:dyDescent="0.25">
      <c r="A174" s="874"/>
      <c r="B174" s="875"/>
      <c r="C174" s="875"/>
      <c r="D174" s="875"/>
      <c r="E174" s="875"/>
      <c r="F174" s="876"/>
      <c r="G174" s="874"/>
      <c r="H174" s="875"/>
      <c r="I174" s="875"/>
      <c r="J174" s="875"/>
      <c r="K174" s="876"/>
    </row>
    <row r="175" spans="1:11" x14ac:dyDescent="0.25">
      <c r="A175" s="874"/>
      <c r="B175" s="875"/>
      <c r="C175" s="875"/>
      <c r="D175" s="875"/>
      <c r="E175" s="875"/>
      <c r="F175" s="876"/>
      <c r="G175" s="874"/>
      <c r="H175" s="875"/>
      <c r="I175" s="875"/>
      <c r="J175" s="875"/>
      <c r="K175" s="876"/>
    </row>
    <row r="176" spans="1:11" x14ac:dyDescent="0.25">
      <c r="A176" s="874"/>
      <c r="B176" s="875"/>
      <c r="C176" s="875"/>
      <c r="D176" s="875"/>
      <c r="E176" s="875"/>
      <c r="F176" s="876"/>
      <c r="G176" s="874"/>
      <c r="H176" s="875"/>
      <c r="I176" s="875"/>
      <c r="J176" s="875"/>
      <c r="K176" s="876"/>
    </row>
    <row r="177" spans="1:11" x14ac:dyDescent="0.25">
      <c r="A177" s="874"/>
      <c r="B177" s="875"/>
      <c r="C177" s="875"/>
      <c r="D177" s="875"/>
      <c r="E177" s="875"/>
      <c r="F177" s="876"/>
      <c r="G177" s="874"/>
      <c r="H177" s="875"/>
      <c r="I177" s="875"/>
      <c r="J177" s="875"/>
      <c r="K177" s="876"/>
    </row>
    <row r="178" spans="1:11" x14ac:dyDescent="0.25">
      <c r="A178" s="874"/>
      <c r="B178" s="875"/>
      <c r="C178" s="875"/>
      <c r="D178" s="875"/>
      <c r="E178" s="875"/>
      <c r="F178" s="876"/>
      <c r="G178" s="874"/>
      <c r="H178" s="875"/>
      <c r="I178" s="875"/>
      <c r="J178" s="875"/>
      <c r="K178" s="876"/>
    </row>
    <row r="179" spans="1:11" x14ac:dyDescent="0.25">
      <c r="A179" s="874"/>
      <c r="B179" s="875"/>
      <c r="C179" s="875"/>
      <c r="D179" s="875"/>
      <c r="E179" s="875"/>
      <c r="F179" s="876"/>
      <c r="G179" s="874"/>
      <c r="H179" s="875"/>
      <c r="I179" s="875"/>
      <c r="J179" s="875"/>
      <c r="K179" s="876"/>
    </row>
    <row r="180" spans="1:11" ht="15.75" thickBot="1" x14ac:dyDescent="0.3">
      <c r="A180" s="874"/>
      <c r="B180" s="875"/>
      <c r="C180" s="875"/>
      <c r="D180" s="875"/>
      <c r="E180" s="875"/>
      <c r="F180" s="876"/>
      <c r="G180" s="874"/>
      <c r="H180" s="875"/>
      <c r="I180" s="875"/>
      <c r="J180" s="875"/>
      <c r="K180" s="876"/>
    </row>
    <row r="181" spans="1:11" x14ac:dyDescent="0.25">
      <c r="A181" s="1021" t="s">
        <v>1240</v>
      </c>
      <c r="B181" s="1022"/>
      <c r="C181" s="1022"/>
      <c r="D181" s="1022"/>
      <c r="E181" s="1022"/>
      <c r="F181" s="1023"/>
      <c r="G181" s="1010" t="s">
        <v>1241</v>
      </c>
      <c r="H181" s="1016"/>
      <c r="I181" s="1016"/>
      <c r="J181" s="1016"/>
      <c r="K181" s="1017"/>
    </row>
    <row r="182" spans="1:11" ht="15.75" thickBot="1" x14ac:dyDescent="0.3">
      <c r="A182" s="1024"/>
      <c r="B182" s="1025"/>
      <c r="C182" s="1025"/>
      <c r="D182" s="1025"/>
      <c r="E182" s="1025"/>
      <c r="F182" s="1026"/>
      <c r="G182" s="1018"/>
      <c r="H182" s="1019"/>
      <c r="I182" s="1019"/>
      <c r="J182" s="1019"/>
      <c r="K182" s="1020"/>
    </row>
    <row r="183" spans="1:11" ht="15" customHeight="1" x14ac:dyDescent="0.25">
      <c r="A183" s="877" t="s">
        <v>502</v>
      </c>
      <c r="B183" s="878"/>
      <c r="C183" s="878"/>
      <c r="D183" s="878"/>
      <c r="E183" s="878"/>
      <c r="F183" s="879"/>
      <c r="G183" s="877" t="s">
        <v>503</v>
      </c>
      <c r="H183" s="878"/>
      <c r="I183" s="878"/>
      <c r="J183" s="878"/>
      <c r="K183" s="879"/>
    </row>
    <row r="184" spans="1:11" ht="15" customHeight="1" x14ac:dyDescent="0.25">
      <c r="A184" s="874"/>
      <c r="B184" s="875"/>
      <c r="C184" s="875"/>
      <c r="D184" s="875"/>
      <c r="E184" s="875"/>
      <c r="F184" s="876"/>
      <c r="G184" s="874"/>
      <c r="H184" s="875"/>
      <c r="I184" s="875"/>
      <c r="J184" s="875"/>
      <c r="K184" s="876"/>
    </row>
    <row r="185" spans="1:11" ht="15" customHeight="1" x14ac:dyDescent="0.25">
      <c r="A185" s="874"/>
      <c r="B185" s="875"/>
      <c r="C185" s="875"/>
      <c r="D185" s="875"/>
      <c r="E185" s="875"/>
      <c r="F185" s="876"/>
      <c r="G185" s="874"/>
      <c r="H185" s="875"/>
      <c r="I185" s="875"/>
      <c r="J185" s="875"/>
      <c r="K185" s="876"/>
    </row>
    <row r="186" spans="1:11" ht="15" customHeight="1" x14ac:dyDescent="0.25">
      <c r="A186" s="874"/>
      <c r="B186" s="875"/>
      <c r="C186" s="875"/>
      <c r="D186" s="875"/>
      <c r="E186" s="875"/>
      <c r="F186" s="876"/>
      <c r="G186" s="874"/>
      <c r="H186" s="875"/>
      <c r="I186" s="875"/>
      <c r="J186" s="875"/>
      <c r="K186" s="876"/>
    </row>
    <row r="187" spans="1:11" ht="15" customHeight="1" x14ac:dyDescent="0.25">
      <c r="A187" s="874"/>
      <c r="B187" s="875"/>
      <c r="C187" s="875"/>
      <c r="D187" s="875"/>
      <c r="E187" s="875"/>
      <c r="F187" s="876"/>
      <c r="G187" s="874"/>
      <c r="H187" s="875"/>
      <c r="I187" s="875"/>
      <c r="J187" s="875"/>
      <c r="K187" s="876"/>
    </row>
    <row r="188" spans="1:11" ht="15" customHeight="1" x14ac:dyDescent="0.25">
      <c r="A188" s="874"/>
      <c r="B188" s="875"/>
      <c r="C188" s="875"/>
      <c r="D188" s="875"/>
      <c r="E188" s="875"/>
      <c r="F188" s="876"/>
      <c r="G188" s="874"/>
      <c r="H188" s="875"/>
      <c r="I188" s="875"/>
      <c r="J188" s="875"/>
      <c r="K188" s="876"/>
    </row>
    <row r="189" spans="1:11" ht="15" customHeight="1" x14ac:dyDescent="0.25">
      <c r="A189" s="874"/>
      <c r="B189" s="875"/>
      <c r="C189" s="875"/>
      <c r="D189" s="875"/>
      <c r="E189" s="875"/>
      <c r="F189" s="876"/>
      <c r="G189" s="874"/>
      <c r="H189" s="875"/>
      <c r="I189" s="875"/>
      <c r="J189" s="875"/>
      <c r="K189" s="876"/>
    </row>
    <row r="190" spans="1:11" ht="15" customHeight="1" x14ac:dyDescent="0.25">
      <c r="A190" s="874"/>
      <c r="B190" s="875"/>
      <c r="C190" s="875"/>
      <c r="D190" s="875"/>
      <c r="E190" s="875"/>
      <c r="F190" s="876"/>
      <c r="G190" s="874"/>
      <c r="H190" s="875"/>
      <c r="I190" s="875"/>
      <c r="J190" s="875"/>
      <c r="K190" s="876"/>
    </row>
    <row r="191" spans="1:11" ht="15" customHeight="1" x14ac:dyDescent="0.25">
      <c r="A191" s="874"/>
      <c r="B191" s="875"/>
      <c r="C191" s="875"/>
      <c r="D191" s="875"/>
      <c r="E191" s="875"/>
      <c r="F191" s="876"/>
      <c r="G191" s="874"/>
      <c r="H191" s="875"/>
      <c r="I191" s="875"/>
      <c r="J191" s="875"/>
      <c r="K191" s="876"/>
    </row>
    <row r="192" spans="1:11" ht="15" customHeight="1" x14ac:dyDescent="0.25">
      <c r="A192" s="874"/>
      <c r="B192" s="875"/>
      <c r="C192" s="875"/>
      <c r="D192" s="875"/>
      <c r="E192" s="875"/>
      <c r="F192" s="876"/>
      <c r="G192" s="874"/>
      <c r="H192" s="875"/>
      <c r="I192" s="875"/>
      <c r="J192" s="875"/>
      <c r="K192" s="876"/>
    </row>
    <row r="193" spans="1:11" ht="15" customHeight="1" x14ac:dyDescent="0.25">
      <c r="A193" s="874"/>
      <c r="B193" s="875"/>
      <c r="C193" s="875"/>
      <c r="D193" s="875"/>
      <c r="E193" s="875"/>
      <c r="F193" s="876"/>
      <c r="G193" s="874"/>
      <c r="H193" s="875"/>
      <c r="I193" s="875"/>
      <c r="J193" s="875"/>
      <c r="K193" s="876"/>
    </row>
    <row r="194" spans="1:11" ht="15" customHeight="1" x14ac:dyDescent="0.25">
      <c r="A194" s="874"/>
      <c r="B194" s="875"/>
      <c r="C194" s="875"/>
      <c r="D194" s="875"/>
      <c r="E194" s="875"/>
      <c r="F194" s="876"/>
      <c r="G194" s="874"/>
      <c r="H194" s="875"/>
      <c r="I194" s="875"/>
      <c r="J194" s="875"/>
      <c r="K194" s="876"/>
    </row>
    <row r="195" spans="1:11" ht="15" customHeight="1" x14ac:dyDescent="0.25">
      <c r="A195" s="874"/>
      <c r="B195" s="875"/>
      <c r="C195" s="875"/>
      <c r="D195" s="875"/>
      <c r="E195" s="875"/>
      <c r="F195" s="876"/>
      <c r="G195" s="874"/>
      <c r="H195" s="875"/>
      <c r="I195" s="875"/>
      <c r="J195" s="875"/>
      <c r="K195" s="876"/>
    </row>
    <row r="196" spans="1:11" ht="15" customHeight="1" thickBot="1" x14ac:dyDescent="0.3">
      <c r="A196" s="874"/>
      <c r="B196" s="875"/>
      <c r="C196" s="875"/>
      <c r="D196" s="875"/>
      <c r="E196" s="875"/>
      <c r="F196" s="876"/>
      <c r="G196" s="874"/>
      <c r="H196" s="875"/>
      <c r="I196" s="875"/>
      <c r="J196" s="875"/>
      <c r="K196" s="876"/>
    </row>
    <row r="197" spans="1:11" ht="15" customHeight="1" x14ac:dyDescent="0.25">
      <c r="A197" s="1021" t="s">
        <v>1242</v>
      </c>
      <c r="B197" s="1022"/>
      <c r="C197" s="1022"/>
      <c r="D197" s="1022"/>
      <c r="E197" s="1022"/>
      <c r="F197" s="1023"/>
      <c r="G197" s="1010" t="s">
        <v>1243</v>
      </c>
      <c r="H197" s="1016"/>
      <c r="I197" s="1016"/>
      <c r="J197" s="1016"/>
      <c r="K197" s="1017"/>
    </row>
    <row r="198" spans="1:11" ht="15" customHeight="1" thickBot="1" x14ac:dyDescent="0.3">
      <c r="A198" s="1024"/>
      <c r="B198" s="1025"/>
      <c r="C198" s="1025"/>
      <c r="D198" s="1025"/>
      <c r="E198" s="1025"/>
      <c r="F198" s="1026"/>
      <c r="G198" s="1018"/>
      <c r="H198" s="1019"/>
      <c r="I198" s="1019"/>
      <c r="J198" s="1019"/>
      <c r="K198" s="1020"/>
    </row>
    <row r="199" spans="1:11" ht="15" customHeight="1" x14ac:dyDescent="0.25">
      <c r="A199" s="877" t="s">
        <v>502</v>
      </c>
      <c r="B199" s="878"/>
      <c r="C199" s="878"/>
      <c r="D199" s="878"/>
      <c r="E199" s="878"/>
      <c r="F199" s="879"/>
      <c r="G199" s="877" t="s">
        <v>503</v>
      </c>
      <c r="H199" s="878"/>
      <c r="I199" s="878"/>
      <c r="J199" s="878"/>
      <c r="K199" s="879"/>
    </row>
    <row r="200" spans="1:11" ht="15" customHeight="1" x14ac:dyDescent="0.25">
      <c r="A200" s="874"/>
      <c r="B200" s="875"/>
      <c r="C200" s="875"/>
      <c r="D200" s="875"/>
      <c r="E200" s="875"/>
      <c r="F200" s="876"/>
      <c r="G200" s="874"/>
      <c r="H200" s="875"/>
      <c r="I200" s="875"/>
      <c r="J200" s="875"/>
      <c r="K200" s="876"/>
    </row>
    <row r="201" spans="1:11" ht="15" customHeight="1" x14ac:dyDescent="0.25">
      <c r="A201" s="874"/>
      <c r="B201" s="875"/>
      <c r="C201" s="875"/>
      <c r="D201" s="875"/>
      <c r="E201" s="875"/>
      <c r="F201" s="876"/>
      <c r="G201" s="874"/>
      <c r="H201" s="875"/>
      <c r="I201" s="875"/>
      <c r="J201" s="875"/>
      <c r="K201" s="876"/>
    </row>
    <row r="202" spans="1:11" ht="15" customHeight="1" x14ac:dyDescent="0.25">
      <c r="A202" s="874"/>
      <c r="B202" s="875"/>
      <c r="C202" s="875"/>
      <c r="D202" s="875"/>
      <c r="E202" s="875"/>
      <c r="F202" s="876"/>
      <c r="G202" s="874"/>
      <c r="H202" s="875"/>
      <c r="I202" s="875"/>
      <c r="J202" s="875"/>
      <c r="K202" s="876"/>
    </row>
    <row r="203" spans="1:11" ht="15" customHeight="1" x14ac:dyDescent="0.25">
      <c r="A203" s="874"/>
      <c r="B203" s="875"/>
      <c r="C203" s="875"/>
      <c r="D203" s="875"/>
      <c r="E203" s="875"/>
      <c r="F203" s="876"/>
      <c r="G203" s="874"/>
      <c r="H203" s="875"/>
      <c r="I203" s="875"/>
      <c r="J203" s="875"/>
      <c r="K203" s="876"/>
    </row>
    <row r="204" spans="1:11" ht="15" customHeight="1" x14ac:dyDescent="0.25">
      <c r="A204" s="874"/>
      <c r="B204" s="875"/>
      <c r="C204" s="875"/>
      <c r="D204" s="875"/>
      <c r="E204" s="875"/>
      <c r="F204" s="876"/>
      <c r="G204" s="874"/>
      <c r="H204" s="875"/>
      <c r="I204" s="875"/>
      <c r="J204" s="875"/>
      <c r="K204" s="876"/>
    </row>
    <row r="205" spans="1:11" ht="15" customHeight="1" x14ac:dyDescent="0.25">
      <c r="A205" s="874"/>
      <c r="B205" s="875"/>
      <c r="C205" s="875"/>
      <c r="D205" s="875"/>
      <c r="E205" s="875"/>
      <c r="F205" s="876"/>
      <c r="G205" s="874"/>
      <c r="H205" s="875"/>
      <c r="I205" s="875"/>
      <c r="J205" s="875"/>
      <c r="K205" s="876"/>
    </row>
    <row r="206" spans="1:11" ht="15" customHeight="1" x14ac:dyDescent="0.25">
      <c r="A206" s="874"/>
      <c r="B206" s="875"/>
      <c r="C206" s="875"/>
      <c r="D206" s="875"/>
      <c r="E206" s="875"/>
      <c r="F206" s="876"/>
      <c r="G206" s="874"/>
      <c r="H206" s="875"/>
      <c r="I206" s="875"/>
      <c r="J206" s="875"/>
      <c r="K206" s="876"/>
    </row>
    <row r="207" spans="1:11" ht="15" customHeight="1" x14ac:dyDescent="0.25">
      <c r="A207" s="874"/>
      <c r="B207" s="875"/>
      <c r="C207" s="875"/>
      <c r="D207" s="875"/>
      <c r="E207" s="875"/>
      <c r="F207" s="876"/>
      <c r="G207" s="874"/>
      <c r="H207" s="875"/>
      <c r="I207" s="875"/>
      <c r="J207" s="875"/>
      <c r="K207" s="876"/>
    </row>
    <row r="208" spans="1:11" ht="15" customHeight="1" x14ac:dyDescent="0.25">
      <c r="A208" s="874"/>
      <c r="B208" s="875"/>
      <c r="C208" s="875"/>
      <c r="D208" s="875"/>
      <c r="E208" s="875"/>
      <c r="F208" s="876"/>
      <c r="G208" s="874"/>
      <c r="H208" s="875"/>
      <c r="I208" s="875"/>
      <c r="J208" s="875"/>
      <c r="K208" s="876"/>
    </row>
    <row r="209" spans="1:11" ht="15" customHeight="1" x14ac:dyDescent="0.25">
      <c r="A209" s="874"/>
      <c r="B209" s="875"/>
      <c r="C209" s="875"/>
      <c r="D209" s="875"/>
      <c r="E209" s="875"/>
      <c r="F209" s="876"/>
      <c r="G209" s="874"/>
      <c r="H209" s="875"/>
      <c r="I209" s="875"/>
      <c r="J209" s="875"/>
      <c r="K209" s="876"/>
    </row>
    <row r="210" spans="1:11" ht="15" customHeight="1" x14ac:dyDescent="0.25">
      <c r="A210" s="874"/>
      <c r="B210" s="875"/>
      <c r="C210" s="875"/>
      <c r="D210" s="875"/>
      <c r="E210" s="875"/>
      <c r="F210" s="876"/>
      <c r="G210" s="874"/>
      <c r="H210" s="875"/>
      <c r="I210" s="875"/>
      <c r="J210" s="875"/>
      <c r="K210" s="876"/>
    </row>
    <row r="211" spans="1:11" ht="15" customHeight="1" x14ac:dyDescent="0.25">
      <c r="A211" s="874"/>
      <c r="B211" s="875"/>
      <c r="C211" s="875"/>
      <c r="D211" s="875"/>
      <c r="E211" s="875"/>
      <c r="F211" s="876"/>
      <c r="G211" s="874"/>
      <c r="H211" s="875"/>
      <c r="I211" s="875"/>
      <c r="J211" s="875"/>
      <c r="K211" s="876"/>
    </row>
    <row r="212" spans="1:11" ht="15" customHeight="1" thickBot="1" x14ac:dyDescent="0.3">
      <c r="A212" s="874"/>
      <c r="B212" s="875"/>
      <c r="C212" s="875"/>
      <c r="D212" s="875"/>
      <c r="E212" s="875"/>
      <c r="F212" s="876"/>
      <c r="G212" s="874"/>
      <c r="H212" s="875"/>
      <c r="I212" s="875"/>
      <c r="J212" s="875"/>
      <c r="K212" s="876"/>
    </row>
    <row r="213" spans="1:11" ht="15" customHeight="1" x14ac:dyDescent="0.25">
      <c r="A213" s="1021" t="s">
        <v>1244</v>
      </c>
      <c r="B213" s="1022"/>
      <c r="C213" s="1022"/>
      <c r="D213" s="1022"/>
      <c r="E213" s="1022"/>
      <c r="F213" s="1023"/>
      <c r="G213" s="1010" t="s">
        <v>1245</v>
      </c>
      <c r="H213" s="1016"/>
      <c r="I213" s="1016"/>
      <c r="J213" s="1016"/>
      <c r="K213" s="1017"/>
    </row>
    <row r="214" spans="1:11" ht="15" customHeight="1" thickBot="1" x14ac:dyDescent="0.3">
      <c r="A214" s="1024"/>
      <c r="B214" s="1025"/>
      <c r="C214" s="1025"/>
      <c r="D214" s="1025"/>
      <c r="E214" s="1025"/>
      <c r="F214" s="1026"/>
      <c r="G214" s="1018"/>
      <c r="H214" s="1019"/>
      <c r="I214" s="1019"/>
      <c r="J214" s="1019"/>
      <c r="K214" s="1020"/>
    </row>
    <row r="215" spans="1:11" hidden="1" x14ac:dyDescent="0.25">
      <c r="A215" s="877" t="s">
        <v>504</v>
      </c>
      <c r="B215" s="878"/>
      <c r="C215" s="878"/>
      <c r="D215" s="878"/>
      <c r="E215" s="878"/>
      <c r="F215" s="879"/>
      <c r="G215" s="877" t="s">
        <v>505</v>
      </c>
      <c r="H215" s="878"/>
      <c r="I215" s="878"/>
      <c r="J215" s="878"/>
      <c r="K215" s="879"/>
    </row>
    <row r="216" spans="1:11" hidden="1" x14ac:dyDescent="0.25">
      <c r="A216" s="874"/>
      <c r="B216" s="875"/>
      <c r="C216" s="875"/>
      <c r="D216" s="875"/>
      <c r="E216" s="875"/>
      <c r="F216" s="876"/>
      <c r="G216" s="874"/>
      <c r="H216" s="875"/>
      <c r="I216" s="875"/>
      <c r="J216" s="875"/>
      <c r="K216" s="876"/>
    </row>
    <row r="217" spans="1:11" hidden="1" x14ac:dyDescent="0.25">
      <c r="A217" s="874"/>
      <c r="B217" s="875"/>
      <c r="C217" s="875"/>
      <c r="D217" s="875"/>
      <c r="E217" s="875"/>
      <c r="F217" s="876"/>
      <c r="G217" s="874"/>
      <c r="H217" s="875"/>
      <c r="I217" s="875"/>
      <c r="J217" s="875"/>
      <c r="K217" s="876"/>
    </row>
    <row r="218" spans="1:11" hidden="1" x14ac:dyDescent="0.25">
      <c r="A218" s="874"/>
      <c r="B218" s="875"/>
      <c r="C218" s="875"/>
      <c r="D218" s="875"/>
      <c r="E218" s="875"/>
      <c r="F218" s="876"/>
      <c r="G218" s="874"/>
      <c r="H218" s="875"/>
      <c r="I218" s="875"/>
      <c r="J218" s="875"/>
      <c r="K218" s="876"/>
    </row>
    <row r="219" spans="1:11" hidden="1" x14ac:dyDescent="0.25">
      <c r="A219" s="874"/>
      <c r="B219" s="875"/>
      <c r="C219" s="875"/>
      <c r="D219" s="875"/>
      <c r="E219" s="875"/>
      <c r="F219" s="876"/>
      <c r="G219" s="874"/>
      <c r="H219" s="875"/>
      <c r="I219" s="875"/>
      <c r="J219" s="875"/>
      <c r="K219" s="876"/>
    </row>
    <row r="220" spans="1:11" hidden="1" x14ac:dyDescent="0.25">
      <c r="A220" s="874"/>
      <c r="B220" s="875"/>
      <c r="C220" s="875"/>
      <c r="D220" s="875"/>
      <c r="E220" s="875"/>
      <c r="F220" s="876"/>
      <c r="G220" s="874"/>
      <c r="H220" s="875"/>
      <c r="I220" s="875"/>
      <c r="J220" s="875"/>
      <c r="K220" s="876"/>
    </row>
    <row r="221" spans="1:11" hidden="1" x14ac:dyDescent="0.25">
      <c r="A221" s="874"/>
      <c r="B221" s="875"/>
      <c r="C221" s="875"/>
      <c r="D221" s="875"/>
      <c r="E221" s="875"/>
      <c r="F221" s="876"/>
      <c r="G221" s="874"/>
      <c r="H221" s="875"/>
      <c r="I221" s="875"/>
      <c r="J221" s="875"/>
      <c r="K221" s="876"/>
    </row>
    <row r="222" spans="1:11" hidden="1" x14ac:dyDescent="0.25">
      <c r="A222" s="874"/>
      <c r="B222" s="875"/>
      <c r="C222" s="875"/>
      <c r="D222" s="875"/>
      <c r="E222" s="875"/>
      <c r="F222" s="876"/>
      <c r="G222" s="874"/>
      <c r="H222" s="875"/>
      <c r="I222" s="875"/>
      <c r="J222" s="875"/>
      <c r="K222" s="876"/>
    </row>
    <row r="223" spans="1:11" hidden="1" x14ac:dyDescent="0.25">
      <c r="A223" s="874"/>
      <c r="B223" s="875"/>
      <c r="C223" s="875"/>
      <c r="D223" s="875"/>
      <c r="E223" s="875"/>
      <c r="F223" s="876"/>
      <c r="G223" s="874"/>
      <c r="H223" s="875"/>
      <c r="I223" s="875"/>
      <c r="J223" s="875"/>
      <c r="K223" s="876"/>
    </row>
    <row r="224" spans="1:11" hidden="1" x14ac:dyDescent="0.25">
      <c r="A224" s="874"/>
      <c r="B224" s="875"/>
      <c r="C224" s="875"/>
      <c r="D224" s="875"/>
      <c r="E224" s="875"/>
      <c r="F224" s="876"/>
      <c r="G224" s="874"/>
      <c r="H224" s="875"/>
      <c r="I224" s="875"/>
      <c r="J224" s="875"/>
      <c r="K224" s="876"/>
    </row>
    <row r="225" spans="1:11" hidden="1" x14ac:dyDescent="0.25">
      <c r="A225" s="874"/>
      <c r="B225" s="875"/>
      <c r="C225" s="875"/>
      <c r="D225" s="875"/>
      <c r="E225" s="875"/>
      <c r="F225" s="876"/>
      <c r="G225" s="874"/>
      <c r="H225" s="875"/>
      <c r="I225" s="875"/>
      <c r="J225" s="875"/>
      <c r="K225" s="876"/>
    </row>
    <row r="226" spans="1:11" hidden="1" x14ac:dyDescent="0.25">
      <c r="A226" s="874"/>
      <c r="B226" s="875"/>
      <c r="C226" s="875"/>
      <c r="D226" s="875"/>
      <c r="E226" s="875"/>
      <c r="F226" s="876"/>
      <c r="G226" s="874"/>
      <c r="H226" s="875"/>
      <c r="I226" s="875"/>
      <c r="J226" s="875"/>
      <c r="K226" s="876"/>
    </row>
    <row r="227" spans="1:11" hidden="1" x14ac:dyDescent="0.25">
      <c r="A227" s="874"/>
      <c r="B227" s="875"/>
      <c r="C227" s="875"/>
      <c r="D227" s="875"/>
      <c r="E227" s="875"/>
      <c r="F227" s="876"/>
      <c r="G227" s="874"/>
      <c r="H227" s="875"/>
      <c r="I227" s="875"/>
      <c r="J227" s="875"/>
      <c r="K227" s="876"/>
    </row>
    <row r="228" spans="1:11" hidden="1" x14ac:dyDescent="0.25">
      <c r="A228" s="874"/>
      <c r="B228" s="875"/>
      <c r="C228" s="875"/>
      <c r="D228" s="875"/>
      <c r="E228" s="875"/>
      <c r="F228" s="876"/>
      <c r="G228" s="874"/>
      <c r="H228" s="875"/>
      <c r="I228" s="875"/>
      <c r="J228" s="875"/>
      <c r="K228" s="876"/>
    </row>
    <row r="229" spans="1:11" hidden="1" x14ac:dyDescent="0.25">
      <c r="A229" s="1010" t="s">
        <v>551</v>
      </c>
      <c r="B229" s="1016"/>
      <c r="C229" s="1016"/>
      <c r="D229" s="1016"/>
      <c r="E229" s="1016"/>
      <c r="F229" s="1017"/>
      <c r="G229" s="1010" t="s">
        <v>552</v>
      </c>
      <c r="H229" s="1016"/>
      <c r="I229" s="1016"/>
      <c r="J229" s="1016"/>
      <c r="K229" s="1017"/>
    </row>
    <row r="230" spans="1:11" ht="15.75" hidden="1" thickBot="1" x14ac:dyDescent="0.3">
      <c r="A230" s="1018"/>
      <c r="B230" s="1019"/>
      <c r="C230" s="1019"/>
      <c r="D230" s="1019"/>
      <c r="E230" s="1019"/>
      <c r="F230" s="1020"/>
      <c r="G230" s="1018"/>
      <c r="H230" s="1019"/>
      <c r="I230" s="1019"/>
      <c r="J230" s="1019"/>
      <c r="K230" s="1020"/>
    </row>
    <row r="231" spans="1:11" hidden="1" x14ac:dyDescent="0.25">
      <c r="A231" s="874" t="s">
        <v>453</v>
      </c>
      <c r="B231" s="875"/>
      <c r="C231" s="875"/>
      <c r="D231" s="875"/>
      <c r="E231" s="875"/>
      <c r="F231" s="876"/>
      <c r="G231" s="874" t="s">
        <v>454</v>
      </c>
      <c r="H231" s="875"/>
      <c r="I231" s="875"/>
      <c r="J231" s="875"/>
      <c r="K231" s="876"/>
    </row>
    <row r="232" spans="1:11" hidden="1" x14ac:dyDescent="0.25">
      <c r="A232" s="874"/>
      <c r="B232" s="875"/>
      <c r="C232" s="875"/>
      <c r="D232" s="875"/>
      <c r="E232" s="875"/>
      <c r="F232" s="876"/>
      <c r="G232" s="874"/>
      <c r="H232" s="875"/>
      <c r="I232" s="875"/>
      <c r="J232" s="875"/>
      <c r="K232" s="876"/>
    </row>
    <row r="233" spans="1:11" hidden="1" x14ac:dyDescent="0.25">
      <c r="A233" s="874"/>
      <c r="B233" s="875"/>
      <c r="C233" s="875"/>
      <c r="D233" s="875"/>
      <c r="E233" s="875"/>
      <c r="F233" s="876"/>
      <c r="G233" s="874"/>
      <c r="H233" s="875"/>
      <c r="I233" s="875"/>
      <c r="J233" s="875"/>
      <c r="K233" s="876"/>
    </row>
    <row r="234" spans="1:11" hidden="1" x14ac:dyDescent="0.25">
      <c r="A234" s="874"/>
      <c r="B234" s="875"/>
      <c r="C234" s="875"/>
      <c r="D234" s="875"/>
      <c r="E234" s="875"/>
      <c r="F234" s="876"/>
      <c r="G234" s="874"/>
      <c r="H234" s="875"/>
      <c r="I234" s="875"/>
      <c r="J234" s="875"/>
      <c r="K234" s="876"/>
    </row>
    <row r="235" spans="1:11" hidden="1" x14ac:dyDescent="0.25">
      <c r="A235" s="874"/>
      <c r="B235" s="875"/>
      <c r="C235" s="875"/>
      <c r="D235" s="875"/>
      <c r="E235" s="875"/>
      <c r="F235" s="876"/>
      <c r="G235" s="874"/>
      <c r="H235" s="875"/>
      <c r="I235" s="875"/>
      <c r="J235" s="875"/>
      <c r="K235" s="876"/>
    </row>
    <row r="236" spans="1:11" hidden="1" x14ac:dyDescent="0.25">
      <c r="A236" s="874"/>
      <c r="B236" s="875"/>
      <c r="C236" s="875"/>
      <c r="D236" s="875"/>
      <c r="E236" s="875"/>
      <c r="F236" s="876"/>
      <c r="G236" s="874"/>
      <c r="H236" s="875"/>
      <c r="I236" s="875"/>
      <c r="J236" s="875"/>
      <c r="K236" s="876"/>
    </row>
    <row r="237" spans="1:11" hidden="1" x14ac:dyDescent="0.25">
      <c r="A237" s="874"/>
      <c r="B237" s="875"/>
      <c r="C237" s="875"/>
      <c r="D237" s="875"/>
      <c r="E237" s="875"/>
      <c r="F237" s="876"/>
      <c r="G237" s="874"/>
      <c r="H237" s="875"/>
      <c r="I237" s="875"/>
      <c r="J237" s="875"/>
      <c r="K237" s="876"/>
    </row>
    <row r="238" spans="1:11" hidden="1" x14ac:dyDescent="0.25">
      <c r="A238" s="874"/>
      <c r="B238" s="875"/>
      <c r="C238" s="875"/>
      <c r="D238" s="875"/>
      <c r="E238" s="875"/>
      <c r="F238" s="876"/>
      <c r="G238" s="874"/>
      <c r="H238" s="875"/>
      <c r="I238" s="875"/>
      <c r="J238" s="875"/>
      <c r="K238" s="876"/>
    </row>
    <row r="239" spans="1:11" hidden="1" x14ac:dyDescent="0.25">
      <c r="A239" s="874"/>
      <c r="B239" s="875"/>
      <c r="C239" s="875"/>
      <c r="D239" s="875"/>
      <c r="E239" s="875"/>
      <c r="F239" s="876"/>
      <c r="G239" s="874"/>
      <c r="H239" s="875"/>
      <c r="I239" s="875"/>
      <c r="J239" s="875"/>
      <c r="K239" s="876"/>
    </row>
    <row r="240" spans="1:11" hidden="1" x14ac:dyDescent="0.25">
      <c r="A240" s="874"/>
      <c r="B240" s="875"/>
      <c r="C240" s="875"/>
      <c r="D240" s="875"/>
      <c r="E240" s="875"/>
      <c r="F240" s="876"/>
      <c r="G240" s="874"/>
      <c r="H240" s="875"/>
      <c r="I240" s="875"/>
      <c r="J240" s="875"/>
      <c r="K240" s="876"/>
    </row>
    <row r="241" spans="1:11" hidden="1" x14ac:dyDescent="0.25">
      <c r="A241" s="874"/>
      <c r="B241" s="875"/>
      <c r="C241" s="875"/>
      <c r="D241" s="875"/>
      <c r="E241" s="875"/>
      <c r="F241" s="876"/>
      <c r="G241" s="874"/>
      <c r="H241" s="875"/>
      <c r="I241" s="875"/>
      <c r="J241" s="875"/>
      <c r="K241" s="876"/>
    </row>
    <row r="242" spans="1:11" hidden="1" x14ac:dyDescent="0.25">
      <c r="A242" s="874"/>
      <c r="B242" s="875"/>
      <c r="C242" s="875"/>
      <c r="D242" s="875"/>
      <c r="E242" s="875"/>
      <c r="F242" s="876"/>
      <c r="G242" s="874"/>
      <c r="H242" s="875"/>
      <c r="I242" s="875"/>
      <c r="J242" s="875"/>
      <c r="K242" s="876"/>
    </row>
    <row r="243" spans="1:11" hidden="1" x14ac:dyDescent="0.25">
      <c r="A243" s="874"/>
      <c r="B243" s="875"/>
      <c r="C243" s="875"/>
      <c r="D243" s="875"/>
      <c r="E243" s="875"/>
      <c r="F243" s="876"/>
      <c r="G243" s="874"/>
      <c r="H243" s="875"/>
      <c r="I243" s="875"/>
      <c r="J243" s="875"/>
      <c r="K243" s="876"/>
    </row>
    <row r="244" spans="1:11" hidden="1" x14ac:dyDescent="0.25">
      <c r="A244" s="874"/>
      <c r="B244" s="875"/>
      <c r="C244" s="875"/>
      <c r="D244" s="875"/>
      <c r="E244" s="875"/>
      <c r="F244" s="876"/>
      <c r="G244" s="874"/>
      <c r="H244" s="875"/>
      <c r="I244" s="875"/>
      <c r="J244" s="875"/>
      <c r="K244" s="876"/>
    </row>
    <row r="245" spans="1:11" hidden="1" x14ac:dyDescent="0.25">
      <c r="A245" s="1021" t="s">
        <v>553</v>
      </c>
      <c r="B245" s="1022"/>
      <c r="C245" s="1022"/>
      <c r="D245" s="1022"/>
      <c r="E245" s="1022"/>
      <c r="F245" s="1023"/>
      <c r="G245" s="1010" t="s">
        <v>554</v>
      </c>
      <c r="H245" s="1016"/>
      <c r="I245" s="1016"/>
      <c r="J245" s="1016"/>
      <c r="K245" s="1017"/>
    </row>
    <row r="246" spans="1:11" ht="15.75" hidden="1" thickBot="1" x14ac:dyDescent="0.3">
      <c r="A246" s="1024"/>
      <c r="B246" s="1025"/>
      <c r="C246" s="1025"/>
      <c r="D246" s="1025"/>
      <c r="E246" s="1025"/>
      <c r="F246" s="1026"/>
      <c r="G246" s="1018"/>
      <c r="H246" s="1019"/>
      <c r="I246" s="1019"/>
      <c r="J246" s="1019"/>
      <c r="K246" s="1020"/>
    </row>
    <row r="247" spans="1:11" ht="15" hidden="1" customHeight="1" x14ac:dyDescent="0.25">
      <c r="A247" s="310" t="s">
        <v>502</v>
      </c>
      <c r="B247" s="311"/>
      <c r="C247" s="311"/>
      <c r="D247" s="311"/>
      <c r="E247" s="311"/>
      <c r="F247" s="312"/>
      <c r="G247" s="310" t="s">
        <v>503</v>
      </c>
      <c r="H247" s="311"/>
      <c r="I247" s="311"/>
      <c r="J247" s="311"/>
      <c r="K247" s="312"/>
    </row>
    <row r="248" spans="1:11" ht="15" hidden="1" customHeight="1" x14ac:dyDescent="0.25">
      <c r="A248" s="313"/>
      <c r="B248" s="314"/>
      <c r="C248" s="314"/>
      <c r="D248" s="314"/>
      <c r="E248" s="314"/>
      <c r="F248" s="315"/>
      <c r="G248" s="313"/>
      <c r="H248" s="314"/>
      <c r="I248" s="314"/>
      <c r="J248" s="314"/>
      <c r="K248" s="315"/>
    </row>
    <row r="249" spans="1:11" ht="15" hidden="1" customHeight="1" x14ac:dyDescent="0.25">
      <c r="A249" s="313"/>
      <c r="B249" s="314"/>
      <c r="C249" s="314"/>
      <c r="D249" s="314"/>
      <c r="E249" s="314"/>
      <c r="F249" s="315"/>
      <c r="G249" s="313"/>
      <c r="H249" s="314"/>
      <c r="I249" s="314"/>
      <c r="J249" s="314"/>
      <c r="K249" s="315"/>
    </row>
    <row r="250" spans="1:11" ht="15" hidden="1" customHeight="1" x14ac:dyDescent="0.25">
      <c r="A250" s="313"/>
      <c r="B250" s="314"/>
      <c r="C250" s="314"/>
      <c r="D250" s="314"/>
      <c r="E250" s="314"/>
      <c r="F250" s="315"/>
      <c r="G250" s="313"/>
      <c r="H250" s="314"/>
      <c r="I250" s="314"/>
      <c r="J250" s="314"/>
      <c r="K250" s="315"/>
    </row>
    <row r="251" spans="1:11" ht="15" hidden="1" customHeight="1" x14ac:dyDescent="0.25">
      <c r="A251" s="313"/>
      <c r="B251" s="314"/>
      <c r="C251" s="314"/>
      <c r="D251" s="314"/>
      <c r="E251" s="314"/>
      <c r="F251" s="315"/>
      <c r="G251" s="313"/>
      <c r="H251" s="314"/>
      <c r="I251" s="314"/>
      <c r="J251" s="314"/>
      <c r="K251" s="315"/>
    </row>
    <row r="252" spans="1:11" ht="15" hidden="1" customHeight="1" x14ac:dyDescent="0.25">
      <c r="A252" s="313"/>
      <c r="B252" s="314"/>
      <c r="C252" s="314"/>
      <c r="D252" s="314"/>
      <c r="E252" s="314"/>
      <c r="F252" s="315"/>
      <c r="G252" s="313"/>
      <c r="H252" s="314"/>
      <c r="I252" s="314"/>
      <c r="J252" s="314"/>
      <c r="K252" s="315"/>
    </row>
    <row r="253" spans="1:11" ht="15" hidden="1" customHeight="1" x14ac:dyDescent="0.25">
      <c r="A253" s="313"/>
      <c r="B253" s="314"/>
      <c r="C253" s="314"/>
      <c r="D253" s="314"/>
      <c r="E253" s="314"/>
      <c r="F253" s="315"/>
      <c r="G253" s="313"/>
      <c r="H253" s="314"/>
      <c r="I253" s="314"/>
      <c r="J253" s="314"/>
      <c r="K253" s="315"/>
    </row>
    <row r="254" spans="1:11" ht="15" hidden="1" customHeight="1" x14ac:dyDescent="0.25">
      <c r="A254" s="313"/>
      <c r="B254" s="314"/>
      <c r="C254" s="314"/>
      <c r="D254" s="314"/>
      <c r="E254" s="314"/>
      <c r="F254" s="315"/>
      <c r="G254" s="313"/>
      <c r="H254" s="314"/>
      <c r="I254" s="314"/>
      <c r="J254" s="314"/>
      <c r="K254" s="315"/>
    </row>
    <row r="255" spans="1:11" ht="15" hidden="1" customHeight="1" x14ac:dyDescent="0.25">
      <c r="A255" s="313"/>
      <c r="B255" s="314"/>
      <c r="C255" s="314"/>
      <c r="D255" s="314"/>
      <c r="E255" s="314"/>
      <c r="F255" s="315"/>
      <c r="G255" s="313"/>
      <c r="H255" s="314"/>
      <c r="I255" s="314"/>
      <c r="J255" s="314"/>
      <c r="K255" s="315"/>
    </row>
    <row r="256" spans="1:11" ht="15" hidden="1" customHeight="1" x14ac:dyDescent="0.25">
      <c r="A256" s="313"/>
      <c r="B256" s="314"/>
      <c r="C256" s="314"/>
      <c r="D256" s="314"/>
      <c r="E256" s="314"/>
      <c r="F256" s="315"/>
      <c r="G256" s="313"/>
      <c r="H256" s="314"/>
      <c r="I256" s="314"/>
      <c r="J256" s="314"/>
      <c r="K256" s="315"/>
    </row>
    <row r="257" spans="1:11" ht="15" hidden="1" customHeight="1" x14ac:dyDescent="0.25">
      <c r="A257" s="313"/>
      <c r="B257" s="314"/>
      <c r="C257" s="314"/>
      <c r="D257" s="314"/>
      <c r="E257" s="314"/>
      <c r="F257" s="315"/>
      <c r="G257" s="313"/>
      <c r="H257" s="314"/>
      <c r="I257" s="314"/>
      <c r="J257" s="314"/>
      <c r="K257" s="315"/>
    </row>
    <row r="258" spans="1:11" ht="15" hidden="1" customHeight="1" x14ac:dyDescent="0.25">
      <c r="A258" s="313"/>
      <c r="B258" s="314"/>
      <c r="C258" s="314"/>
      <c r="D258" s="314"/>
      <c r="E258" s="314"/>
      <c r="F258" s="315"/>
      <c r="G258" s="313"/>
      <c r="H258" s="314"/>
      <c r="I258" s="314"/>
      <c r="J258" s="314"/>
      <c r="K258" s="315"/>
    </row>
    <row r="259" spans="1:11" ht="15" hidden="1" customHeight="1" x14ac:dyDescent="0.25">
      <c r="A259" s="313"/>
      <c r="B259" s="314"/>
      <c r="C259" s="314"/>
      <c r="D259" s="314"/>
      <c r="E259" s="314"/>
      <c r="F259" s="315"/>
      <c r="G259" s="313"/>
      <c r="H259" s="314"/>
      <c r="I259" s="314"/>
      <c r="J259" s="314"/>
      <c r="K259" s="315"/>
    </row>
    <row r="260" spans="1:11" ht="15" customHeight="1" x14ac:dyDescent="0.25">
      <c r="A260" s="874"/>
      <c r="B260" s="875"/>
      <c r="C260" s="875"/>
      <c r="D260" s="875"/>
      <c r="E260" s="875"/>
      <c r="F260" s="876"/>
      <c r="G260" s="874"/>
      <c r="H260" s="875"/>
      <c r="I260" s="875"/>
      <c r="J260" s="875"/>
      <c r="K260" s="876"/>
    </row>
    <row r="261" spans="1:11" ht="15" customHeight="1" x14ac:dyDescent="0.25">
      <c r="A261" s="874"/>
      <c r="B261" s="875"/>
      <c r="C261" s="875"/>
      <c r="D261" s="875"/>
      <c r="E261" s="875"/>
      <c r="F261" s="876"/>
      <c r="G261" s="874"/>
      <c r="H261" s="875"/>
      <c r="I261" s="875"/>
      <c r="J261" s="875"/>
      <c r="K261" s="876"/>
    </row>
    <row r="262" spans="1:11" ht="15" customHeight="1" x14ac:dyDescent="0.25">
      <c r="A262" s="874"/>
      <c r="B262" s="875"/>
      <c r="C262" s="875"/>
      <c r="D262" s="875"/>
      <c r="E262" s="875"/>
      <c r="F262" s="876"/>
      <c r="G262" s="874"/>
      <c r="H262" s="875"/>
      <c r="I262" s="875"/>
      <c r="J262" s="875"/>
      <c r="K262" s="876"/>
    </row>
    <row r="263" spans="1:11" ht="15" customHeight="1" x14ac:dyDescent="0.25">
      <c r="A263" s="874"/>
      <c r="B263" s="875"/>
      <c r="C263" s="875"/>
      <c r="D263" s="875"/>
      <c r="E263" s="875"/>
      <c r="F263" s="876"/>
      <c r="G263" s="874"/>
      <c r="H263" s="875"/>
      <c r="I263" s="875"/>
      <c r="J263" s="875"/>
      <c r="K263" s="876"/>
    </row>
    <row r="264" spans="1:11" ht="15" customHeight="1" x14ac:dyDescent="0.25">
      <c r="A264" s="874"/>
      <c r="B264" s="875"/>
      <c r="C264" s="875"/>
      <c r="D264" s="875"/>
      <c r="E264" s="875"/>
      <c r="F264" s="876"/>
      <c r="G264" s="874"/>
      <c r="H264" s="875"/>
      <c r="I264" s="875"/>
      <c r="J264" s="875"/>
      <c r="K264" s="876"/>
    </row>
    <row r="265" spans="1:11" ht="15" customHeight="1" x14ac:dyDescent="0.25">
      <c r="A265" s="874"/>
      <c r="B265" s="875"/>
      <c r="C265" s="875"/>
      <c r="D265" s="875"/>
      <c r="E265" s="875"/>
      <c r="F265" s="876"/>
      <c r="G265" s="874"/>
      <c r="H265" s="875"/>
      <c r="I265" s="875"/>
      <c r="J265" s="875"/>
      <c r="K265" s="876"/>
    </row>
    <row r="266" spans="1:11" ht="15" customHeight="1" x14ac:dyDescent="0.25">
      <c r="A266" s="874"/>
      <c r="B266" s="875"/>
      <c r="C266" s="875"/>
      <c r="D266" s="875"/>
      <c r="E266" s="875"/>
      <c r="F266" s="876"/>
      <c r="G266" s="874"/>
      <c r="H266" s="875"/>
      <c r="I266" s="875"/>
      <c r="J266" s="875"/>
      <c r="K266" s="876"/>
    </row>
    <row r="267" spans="1:11" ht="15" customHeight="1" x14ac:dyDescent="0.25">
      <c r="A267" s="874"/>
      <c r="B267" s="875"/>
      <c r="C267" s="875"/>
      <c r="D267" s="875"/>
      <c r="E267" s="875"/>
      <c r="F267" s="876"/>
      <c r="G267" s="874"/>
      <c r="H267" s="875"/>
      <c r="I267" s="875"/>
      <c r="J267" s="875"/>
      <c r="K267" s="876"/>
    </row>
    <row r="268" spans="1:11" ht="15" customHeight="1" x14ac:dyDescent="0.25">
      <c r="A268" s="874"/>
      <c r="B268" s="875"/>
      <c r="C268" s="875"/>
      <c r="D268" s="875"/>
      <c r="E268" s="875"/>
      <c r="F268" s="876"/>
      <c r="G268" s="874"/>
      <c r="H268" s="875"/>
      <c r="I268" s="875"/>
      <c r="J268" s="875"/>
      <c r="K268" s="876"/>
    </row>
    <row r="269" spans="1:11" ht="15" customHeight="1" x14ac:dyDescent="0.25">
      <c r="A269" s="874"/>
      <c r="B269" s="875"/>
      <c r="C269" s="875"/>
      <c r="D269" s="875"/>
      <c r="E269" s="875"/>
      <c r="F269" s="876"/>
      <c r="G269" s="874"/>
      <c r="H269" s="875"/>
      <c r="I269" s="875"/>
      <c r="J269" s="875"/>
      <c r="K269" s="876"/>
    </row>
    <row r="270" spans="1:11" ht="15" customHeight="1" x14ac:dyDescent="0.25">
      <c r="A270" s="874"/>
      <c r="B270" s="875"/>
      <c r="C270" s="875"/>
      <c r="D270" s="875"/>
      <c r="E270" s="875"/>
      <c r="F270" s="876"/>
      <c r="G270" s="874"/>
      <c r="H270" s="875"/>
      <c r="I270" s="875"/>
      <c r="J270" s="875"/>
      <c r="K270" s="876"/>
    </row>
    <row r="271" spans="1:11" ht="15" customHeight="1" x14ac:dyDescent="0.25">
      <c r="A271" s="874"/>
      <c r="B271" s="875"/>
      <c r="C271" s="875"/>
      <c r="D271" s="875"/>
      <c r="E271" s="875"/>
      <c r="F271" s="876"/>
      <c r="G271" s="874"/>
      <c r="H271" s="875"/>
      <c r="I271" s="875"/>
      <c r="J271" s="875"/>
      <c r="K271" s="876"/>
    </row>
    <row r="272" spans="1:11" ht="15" customHeight="1" x14ac:dyDescent="0.25">
      <c r="A272" s="874"/>
      <c r="B272" s="875"/>
      <c r="C272" s="875"/>
      <c r="D272" s="875"/>
      <c r="E272" s="875"/>
      <c r="F272" s="876"/>
      <c r="G272" s="874"/>
      <c r="H272" s="875"/>
      <c r="I272" s="875"/>
      <c r="J272" s="875"/>
      <c r="K272" s="876"/>
    </row>
    <row r="273" spans="1:11" ht="15" customHeight="1" thickBot="1" x14ac:dyDescent="0.3">
      <c r="A273" s="874"/>
      <c r="B273" s="875"/>
      <c r="C273" s="875"/>
      <c r="D273" s="875"/>
      <c r="E273" s="875"/>
      <c r="F273" s="876"/>
      <c r="G273" s="874"/>
      <c r="H273" s="875"/>
      <c r="I273" s="875"/>
      <c r="J273" s="875"/>
      <c r="K273" s="876"/>
    </row>
    <row r="274" spans="1:11" s="316" customFormat="1" ht="15" customHeight="1" x14ac:dyDescent="0.25">
      <c r="A274" s="1021" t="s">
        <v>1246</v>
      </c>
      <c r="B274" s="1022"/>
      <c r="C274" s="1022"/>
      <c r="D274" s="1022"/>
      <c r="E274" s="1022"/>
      <c r="F274" s="1023"/>
      <c r="G274" s="1010" t="s">
        <v>1247</v>
      </c>
      <c r="H274" s="1016"/>
      <c r="I274" s="1016"/>
      <c r="J274" s="1016"/>
      <c r="K274" s="1017"/>
    </row>
    <row r="275" spans="1:11" s="317" customFormat="1" ht="15" customHeight="1" thickBot="1" x14ac:dyDescent="0.3">
      <c r="A275" s="1024"/>
      <c r="B275" s="1025"/>
      <c r="C275" s="1025"/>
      <c r="D275" s="1025"/>
      <c r="E275" s="1025"/>
      <c r="F275" s="1026"/>
      <c r="G275" s="1018"/>
      <c r="H275" s="1019"/>
      <c r="I275" s="1019"/>
      <c r="J275" s="1019"/>
      <c r="K275" s="1020"/>
    </row>
    <row r="276" spans="1:11" ht="15" customHeight="1" x14ac:dyDescent="0.25">
      <c r="A276" s="877"/>
      <c r="B276" s="878"/>
      <c r="C276" s="878"/>
      <c r="D276" s="878"/>
      <c r="E276" s="878"/>
      <c r="F276" s="879"/>
      <c r="G276" s="877"/>
      <c r="H276" s="878"/>
      <c r="I276" s="878"/>
      <c r="J276" s="878"/>
      <c r="K276" s="879"/>
    </row>
    <row r="277" spans="1:11" ht="15" customHeight="1" x14ac:dyDescent="0.25">
      <c r="A277" s="874"/>
      <c r="B277" s="875"/>
      <c r="C277" s="875"/>
      <c r="D277" s="875"/>
      <c r="E277" s="875"/>
      <c r="F277" s="876"/>
      <c r="G277" s="874"/>
      <c r="H277" s="875"/>
      <c r="I277" s="875"/>
      <c r="J277" s="875"/>
      <c r="K277" s="876"/>
    </row>
    <row r="278" spans="1:11" ht="15" customHeight="1" x14ac:dyDescent="0.25">
      <c r="A278" s="874"/>
      <c r="B278" s="875"/>
      <c r="C278" s="875"/>
      <c r="D278" s="875"/>
      <c r="E278" s="875"/>
      <c r="F278" s="876"/>
      <c r="G278" s="874"/>
      <c r="H278" s="875"/>
      <c r="I278" s="875"/>
      <c r="J278" s="875"/>
      <c r="K278" s="876"/>
    </row>
    <row r="279" spans="1:11" ht="15" customHeight="1" x14ac:dyDescent="0.25">
      <c r="A279" s="874"/>
      <c r="B279" s="875"/>
      <c r="C279" s="875"/>
      <c r="D279" s="875"/>
      <c r="E279" s="875"/>
      <c r="F279" s="876"/>
      <c r="G279" s="874"/>
      <c r="H279" s="875"/>
      <c r="I279" s="875"/>
      <c r="J279" s="875"/>
      <c r="K279" s="876"/>
    </row>
    <row r="280" spans="1:11" ht="15" customHeight="1" x14ac:dyDescent="0.25">
      <c r="A280" s="874"/>
      <c r="B280" s="875"/>
      <c r="C280" s="875"/>
      <c r="D280" s="875"/>
      <c r="E280" s="875"/>
      <c r="F280" s="876"/>
      <c r="G280" s="874"/>
      <c r="H280" s="875"/>
      <c r="I280" s="875"/>
      <c r="J280" s="875"/>
      <c r="K280" s="876"/>
    </row>
    <row r="281" spans="1:11" ht="15" customHeight="1" x14ac:dyDescent="0.25">
      <c r="A281" s="874"/>
      <c r="B281" s="875"/>
      <c r="C281" s="875"/>
      <c r="D281" s="875"/>
      <c r="E281" s="875"/>
      <c r="F281" s="876"/>
      <c r="G281" s="874"/>
      <c r="H281" s="875"/>
      <c r="I281" s="875"/>
      <c r="J281" s="875"/>
      <c r="K281" s="876"/>
    </row>
    <row r="282" spans="1:11" ht="15" customHeight="1" x14ac:dyDescent="0.25">
      <c r="A282" s="874"/>
      <c r="B282" s="875"/>
      <c r="C282" s="875"/>
      <c r="D282" s="875"/>
      <c r="E282" s="875"/>
      <c r="F282" s="876"/>
      <c r="G282" s="874"/>
      <c r="H282" s="875"/>
      <c r="I282" s="875"/>
      <c r="J282" s="875"/>
      <c r="K282" s="876"/>
    </row>
    <row r="283" spans="1:11" ht="15" customHeight="1" x14ac:dyDescent="0.25">
      <c r="A283" s="874"/>
      <c r="B283" s="875"/>
      <c r="C283" s="875"/>
      <c r="D283" s="875"/>
      <c r="E283" s="875"/>
      <c r="F283" s="876"/>
      <c r="G283" s="874"/>
      <c r="H283" s="875"/>
      <c r="I283" s="875"/>
      <c r="J283" s="875"/>
      <c r="K283" s="876"/>
    </row>
    <row r="284" spans="1:11" ht="15" customHeight="1" x14ac:dyDescent="0.25">
      <c r="A284" s="874"/>
      <c r="B284" s="875"/>
      <c r="C284" s="875"/>
      <c r="D284" s="875"/>
      <c r="E284" s="875"/>
      <c r="F284" s="876"/>
      <c r="G284" s="874"/>
      <c r="H284" s="875"/>
      <c r="I284" s="875"/>
      <c r="J284" s="875"/>
      <c r="K284" s="876"/>
    </row>
    <row r="285" spans="1:11" ht="15" customHeight="1" x14ac:dyDescent="0.25">
      <c r="A285" s="874"/>
      <c r="B285" s="875"/>
      <c r="C285" s="875"/>
      <c r="D285" s="875"/>
      <c r="E285" s="875"/>
      <c r="F285" s="876"/>
      <c r="G285" s="874"/>
      <c r="H285" s="875"/>
      <c r="I285" s="875"/>
      <c r="J285" s="875"/>
      <c r="K285" s="876"/>
    </row>
    <row r="286" spans="1:11" ht="15" customHeight="1" x14ac:dyDescent="0.25">
      <c r="A286" s="874"/>
      <c r="B286" s="875"/>
      <c r="C286" s="875"/>
      <c r="D286" s="875"/>
      <c r="E286" s="875"/>
      <c r="F286" s="876"/>
      <c r="G286" s="874"/>
      <c r="H286" s="875"/>
      <c r="I286" s="875"/>
      <c r="J286" s="875"/>
      <c r="K286" s="876"/>
    </row>
    <row r="287" spans="1:11" ht="15" customHeight="1" x14ac:dyDescent="0.25">
      <c r="A287" s="874"/>
      <c r="B287" s="875"/>
      <c r="C287" s="875"/>
      <c r="D287" s="875"/>
      <c r="E287" s="875"/>
      <c r="F287" s="876"/>
      <c r="G287" s="874"/>
      <c r="H287" s="875"/>
      <c r="I287" s="875"/>
      <c r="J287" s="875"/>
      <c r="K287" s="876"/>
    </row>
    <row r="288" spans="1:11" ht="15" customHeight="1" x14ac:dyDescent="0.25">
      <c r="A288" s="874"/>
      <c r="B288" s="875"/>
      <c r="C288" s="875"/>
      <c r="D288" s="875"/>
      <c r="E288" s="875"/>
      <c r="F288" s="876"/>
      <c r="G288" s="874"/>
      <c r="H288" s="875"/>
      <c r="I288" s="875"/>
      <c r="J288" s="875"/>
      <c r="K288" s="876"/>
    </row>
    <row r="289" spans="1:11" ht="15" customHeight="1" x14ac:dyDescent="0.25">
      <c r="A289" s="874"/>
      <c r="B289" s="875"/>
      <c r="C289" s="875"/>
      <c r="D289" s="875"/>
      <c r="E289" s="875"/>
      <c r="F289" s="876"/>
      <c r="G289" s="874"/>
      <c r="H289" s="875"/>
      <c r="I289" s="875"/>
      <c r="J289" s="875"/>
      <c r="K289" s="876"/>
    </row>
    <row r="290" spans="1:11" ht="6" customHeight="1" thickBot="1" x14ac:dyDescent="0.3">
      <c r="A290" s="874"/>
      <c r="B290" s="875"/>
      <c r="C290" s="875"/>
      <c r="D290" s="875"/>
      <c r="E290" s="875"/>
      <c r="F290" s="876"/>
      <c r="G290" s="874"/>
      <c r="H290" s="875"/>
      <c r="I290" s="875"/>
      <c r="J290" s="875"/>
      <c r="K290" s="876"/>
    </row>
    <row r="291" spans="1:11" x14ac:dyDescent="0.25">
      <c r="A291" s="1021" t="s">
        <v>1248</v>
      </c>
      <c r="B291" s="1022"/>
      <c r="C291" s="1022"/>
      <c r="D291" s="1022"/>
      <c r="E291" s="1022"/>
      <c r="F291" s="1023"/>
      <c r="G291" s="1010" t="s">
        <v>1249</v>
      </c>
      <c r="H291" s="1016"/>
      <c r="I291" s="1016"/>
      <c r="J291" s="1016"/>
      <c r="K291" s="1017"/>
    </row>
    <row r="292" spans="1:11" ht="15.75" thickBot="1" x14ac:dyDescent="0.3">
      <c r="A292" s="1024"/>
      <c r="B292" s="1025"/>
      <c r="C292" s="1025"/>
      <c r="D292" s="1025"/>
      <c r="E292" s="1025"/>
      <c r="F292" s="1026"/>
      <c r="G292" s="1018"/>
      <c r="H292" s="1019"/>
      <c r="I292" s="1019"/>
      <c r="J292" s="1019"/>
      <c r="K292" s="1020"/>
    </row>
    <row r="293" spans="1:11" ht="15" customHeight="1" x14ac:dyDescent="0.25">
      <c r="A293" s="877"/>
      <c r="B293" s="878"/>
      <c r="C293" s="878"/>
      <c r="D293" s="878"/>
      <c r="E293" s="878"/>
      <c r="F293" s="879"/>
      <c r="G293" s="877"/>
      <c r="H293" s="878"/>
      <c r="I293" s="878"/>
      <c r="J293" s="878"/>
      <c r="K293" s="879"/>
    </row>
    <row r="294" spans="1:11" ht="15" customHeight="1" x14ac:dyDescent="0.25">
      <c r="A294" s="874"/>
      <c r="B294" s="875"/>
      <c r="C294" s="875"/>
      <c r="D294" s="875"/>
      <c r="E294" s="875"/>
      <c r="F294" s="876"/>
      <c r="G294" s="874"/>
      <c r="H294" s="875"/>
      <c r="I294" s="875"/>
      <c r="J294" s="875"/>
      <c r="K294" s="876"/>
    </row>
    <row r="295" spans="1:11" ht="15" customHeight="1" x14ac:dyDescent="0.25">
      <c r="A295" s="874"/>
      <c r="B295" s="875"/>
      <c r="C295" s="875"/>
      <c r="D295" s="875"/>
      <c r="E295" s="875"/>
      <c r="F295" s="876"/>
      <c r="G295" s="874"/>
      <c r="H295" s="875"/>
      <c r="I295" s="875"/>
      <c r="J295" s="875"/>
      <c r="K295" s="876"/>
    </row>
    <row r="296" spans="1:11" ht="15" customHeight="1" x14ac:dyDescent="0.25">
      <c r="A296" s="874"/>
      <c r="B296" s="875"/>
      <c r="C296" s="875"/>
      <c r="D296" s="875"/>
      <c r="E296" s="875"/>
      <c r="F296" s="876"/>
      <c r="G296" s="874"/>
      <c r="H296" s="875"/>
      <c r="I296" s="875"/>
      <c r="J296" s="875"/>
      <c r="K296" s="876"/>
    </row>
    <row r="297" spans="1:11" ht="15" customHeight="1" x14ac:dyDescent="0.25">
      <c r="A297" s="874"/>
      <c r="B297" s="875"/>
      <c r="C297" s="875"/>
      <c r="D297" s="875"/>
      <c r="E297" s="875"/>
      <c r="F297" s="876"/>
      <c r="G297" s="874"/>
      <c r="H297" s="875"/>
      <c r="I297" s="875"/>
      <c r="J297" s="875"/>
      <c r="K297" s="876"/>
    </row>
    <row r="298" spans="1:11" ht="15" customHeight="1" x14ac:dyDescent="0.25">
      <c r="A298" s="874"/>
      <c r="B298" s="875"/>
      <c r="C298" s="875"/>
      <c r="D298" s="875"/>
      <c r="E298" s="875"/>
      <c r="F298" s="876"/>
      <c r="G298" s="874"/>
      <c r="H298" s="875"/>
      <c r="I298" s="875"/>
      <c r="J298" s="875"/>
      <c r="K298" s="876"/>
    </row>
    <row r="299" spans="1:11" ht="15" customHeight="1" x14ac:dyDescent="0.25">
      <c r="A299" s="874"/>
      <c r="B299" s="875"/>
      <c r="C299" s="875"/>
      <c r="D299" s="875"/>
      <c r="E299" s="875"/>
      <c r="F299" s="876"/>
      <c r="G299" s="874"/>
      <c r="H299" s="875"/>
      <c r="I299" s="875"/>
      <c r="J299" s="875"/>
      <c r="K299" s="876"/>
    </row>
    <row r="300" spans="1:11" ht="15" customHeight="1" x14ac:dyDescent="0.25">
      <c r="A300" s="874"/>
      <c r="B300" s="875"/>
      <c r="C300" s="875"/>
      <c r="D300" s="875"/>
      <c r="E300" s="875"/>
      <c r="F300" s="876"/>
      <c r="G300" s="874"/>
      <c r="H300" s="875"/>
      <c r="I300" s="875"/>
      <c r="J300" s="875"/>
      <c r="K300" s="876"/>
    </row>
    <row r="301" spans="1:11" ht="15" customHeight="1" x14ac:dyDescent="0.25">
      <c r="A301" s="874"/>
      <c r="B301" s="875"/>
      <c r="C301" s="875"/>
      <c r="D301" s="875"/>
      <c r="E301" s="875"/>
      <c r="F301" s="876"/>
      <c r="G301" s="874"/>
      <c r="H301" s="875"/>
      <c r="I301" s="875"/>
      <c r="J301" s="875"/>
      <c r="K301" s="876"/>
    </row>
    <row r="302" spans="1:11" ht="15" customHeight="1" x14ac:dyDescent="0.25">
      <c r="A302" s="874"/>
      <c r="B302" s="875"/>
      <c r="C302" s="875"/>
      <c r="D302" s="875"/>
      <c r="E302" s="875"/>
      <c r="F302" s="876"/>
      <c r="G302" s="874"/>
      <c r="H302" s="875"/>
      <c r="I302" s="875"/>
      <c r="J302" s="875"/>
      <c r="K302" s="876"/>
    </row>
    <row r="303" spans="1:11" ht="15" customHeight="1" x14ac:dyDescent="0.25">
      <c r="A303" s="874"/>
      <c r="B303" s="875"/>
      <c r="C303" s="875"/>
      <c r="D303" s="875"/>
      <c r="E303" s="875"/>
      <c r="F303" s="876"/>
      <c r="G303" s="874"/>
      <c r="H303" s="875"/>
      <c r="I303" s="875"/>
      <c r="J303" s="875"/>
      <c r="K303" s="876"/>
    </row>
    <row r="304" spans="1:11" ht="15" customHeight="1" x14ac:dyDescent="0.25">
      <c r="A304" s="874"/>
      <c r="B304" s="875"/>
      <c r="C304" s="875"/>
      <c r="D304" s="875"/>
      <c r="E304" s="875"/>
      <c r="F304" s="876"/>
      <c r="G304" s="874"/>
      <c r="H304" s="875"/>
      <c r="I304" s="875"/>
      <c r="J304" s="875"/>
      <c r="K304" s="876"/>
    </row>
    <row r="305" spans="1:11" ht="15" customHeight="1" x14ac:dyDescent="0.25">
      <c r="A305" s="874"/>
      <c r="B305" s="875"/>
      <c r="C305" s="875"/>
      <c r="D305" s="875"/>
      <c r="E305" s="875"/>
      <c r="F305" s="876"/>
      <c r="G305" s="874"/>
      <c r="H305" s="875"/>
      <c r="I305" s="875"/>
      <c r="J305" s="875"/>
      <c r="K305" s="876"/>
    </row>
    <row r="306" spans="1:11" ht="15" customHeight="1" x14ac:dyDescent="0.25">
      <c r="A306" s="874"/>
      <c r="B306" s="875"/>
      <c r="C306" s="875"/>
      <c r="D306" s="875"/>
      <c r="E306" s="875"/>
      <c r="F306" s="876"/>
      <c r="G306" s="874"/>
      <c r="H306" s="875"/>
      <c r="I306" s="875"/>
      <c r="J306" s="875"/>
      <c r="K306" s="876"/>
    </row>
    <row r="307" spans="1:11" ht="6" customHeight="1" thickBot="1" x14ac:dyDescent="0.3">
      <c r="A307" s="874"/>
      <c r="B307" s="875"/>
      <c r="C307" s="875"/>
      <c r="D307" s="875"/>
      <c r="E307" s="875"/>
      <c r="F307" s="876"/>
      <c r="G307" s="874"/>
      <c r="H307" s="875"/>
      <c r="I307" s="875"/>
      <c r="J307" s="875"/>
      <c r="K307" s="876"/>
    </row>
    <row r="308" spans="1:11" x14ac:dyDescent="0.25">
      <c r="A308" s="1021" t="s">
        <v>1250</v>
      </c>
      <c r="B308" s="1022"/>
      <c r="C308" s="1022"/>
      <c r="D308" s="1022"/>
      <c r="E308" s="1022"/>
      <c r="F308" s="1023"/>
      <c r="G308" s="1010" t="s">
        <v>1250</v>
      </c>
      <c r="H308" s="1016"/>
      <c r="I308" s="1016"/>
      <c r="J308" s="1016"/>
      <c r="K308" s="1017"/>
    </row>
    <row r="309" spans="1:11" ht="15.75" thickBot="1" x14ac:dyDescent="0.3">
      <c r="A309" s="1024"/>
      <c r="B309" s="1025"/>
      <c r="C309" s="1025"/>
      <c r="D309" s="1025"/>
      <c r="E309" s="1025"/>
      <c r="F309" s="1026"/>
      <c r="G309" s="1018"/>
      <c r="H309" s="1019"/>
      <c r="I309" s="1019"/>
      <c r="J309" s="1019"/>
      <c r="K309" s="1020"/>
    </row>
    <row r="310" spans="1:11" ht="15" customHeight="1" x14ac:dyDescent="0.25">
      <c r="A310" s="877"/>
      <c r="B310" s="878"/>
      <c r="C310" s="878"/>
      <c r="D310" s="878"/>
      <c r="E310" s="878"/>
      <c r="F310" s="879"/>
      <c r="G310" s="877"/>
      <c r="H310" s="878"/>
      <c r="I310" s="878"/>
      <c r="J310" s="878"/>
      <c r="K310" s="879"/>
    </row>
    <row r="311" spans="1:11" ht="15" customHeight="1" x14ac:dyDescent="0.25">
      <c r="A311" s="874"/>
      <c r="B311" s="875"/>
      <c r="C311" s="875"/>
      <c r="D311" s="875"/>
      <c r="E311" s="875"/>
      <c r="F311" s="876"/>
      <c r="G311" s="874"/>
      <c r="H311" s="875"/>
      <c r="I311" s="875"/>
      <c r="J311" s="875"/>
      <c r="K311" s="876"/>
    </row>
    <row r="312" spans="1:11" ht="15" customHeight="1" x14ac:dyDescent="0.25">
      <c r="A312" s="874"/>
      <c r="B312" s="875"/>
      <c r="C312" s="875"/>
      <c r="D312" s="875"/>
      <c r="E312" s="875"/>
      <c r="F312" s="876"/>
      <c r="G312" s="874"/>
      <c r="H312" s="875"/>
      <c r="I312" s="875"/>
      <c r="J312" s="875"/>
      <c r="K312" s="876"/>
    </row>
    <row r="313" spans="1:11" ht="15" customHeight="1" x14ac:dyDescent="0.25">
      <c r="A313" s="874"/>
      <c r="B313" s="875"/>
      <c r="C313" s="875"/>
      <c r="D313" s="875"/>
      <c r="E313" s="875"/>
      <c r="F313" s="876"/>
      <c r="G313" s="874"/>
      <c r="H313" s="875"/>
      <c r="I313" s="875"/>
      <c r="J313" s="875"/>
      <c r="K313" s="876"/>
    </row>
    <row r="314" spans="1:11" ht="15" customHeight="1" x14ac:dyDescent="0.25">
      <c r="A314" s="874"/>
      <c r="B314" s="875"/>
      <c r="C314" s="875"/>
      <c r="D314" s="875"/>
      <c r="E314" s="875"/>
      <c r="F314" s="876"/>
      <c r="G314" s="874"/>
      <c r="H314" s="875"/>
      <c r="I314" s="875"/>
      <c r="J314" s="875"/>
      <c r="K314" s="876"/>
    </row>
    <row r="315" spans="1:11" ht="15" customHeight="1" x14ac:dyDescent="0.25">
      <c r="A315" s="874"/>
      <c r="B315" s="875"/>
      <c r="C315" s="875"/>
      <c r="D315" s="875"/>
      <c r="E315" s="875"/>
      <c r="F315" s="876"/>
      <c r="G315" s="874"/>
      <c r="H315" s="875"/>
      <c r="I315" s="875"/>
      <c r="J315" s="875"/>
      <c r="K315" s="876"/>
    </row>
    <row r="316" spans="1:11" ht="15" customHeight="1" x14ac:dyDescent="0.25">
      <c r="A316" s="874"/>
      <c r="B316" s="875"/>
      <c r="C316" s="875"/>
      <c r="D316" s="875"/>
      <c r="E316" s="875"/>
      <c r="F316" s="876"/>
      <c r="G316" s="874"/>
      <c r="H316" s="875"/>
      <c r="I316" s="875"/>
      <c r="J316" s="875"/>
      <c r="K316" s="876"/>
    </row>
    <row r="317" spans="1:11" ht="15" customHeight="1" x14ac:dyDescent="0.25">
      <c r="A317" s="874"/>
      <c r="B317" s="875"/>
      <c r="C317" s="875"/>
      <c r="D317" s="875"/>
      <c r="E317" s="875"/>
      <c r="F317" s="876"/>
      <c r="G317" s="874"/>
      <c r="H317" s="875"/>
      <c r="I317" s="875"/>
      <c r="J317" s="875"/>
      <c r="K317" s="876"/>
    </row>
    <row r="318" spans="1:11" ht="15" customHeight="1" x14ac:dyDescent="0.25">
      <c r="A318" s="874"/>
      <c r="B318" s="875"/>
      <c r="C318" s="875"/>
      <c r="D318" s="875"/>
      <c r="E318" s="875"/>
      <c r="F318" s="876"/>
      <c r="G318" s="874"/>
      <c r="H318" s="875"/>
      <c r="I318" s="875"/>
      <c r="J318" s="875"/>
      <c r="K318" s="876"/>
    </row>
    <row r="319" spans="1:11" ht="15" customHeight="1" x14ac:dyDescent="0.25">
      <c r="A319" s="874"/>
      <c r="B319" s="875"/>
      <c r="C319" s="875"/>
      <c r="D319" s="875"/>
      <c r="E319" s="875"/>
      <c r="F319" s="876"/>
      <c r="G319" s="874"/>
      <c r="H319" s="875"/>
      <c r="I319" s="875"/>
      <c r="J319" s="875"/>
      <c r="K319" s="876"/>
    </row>
    <row r="320" spans="1:11" ht="15" customHeight="1" x14ac:dyDescent="0.25">
      <c r="A320" s="874"/>
      <c r="B320" s="875"/>
      <c r="C320" s="875"/>
      <c r="D320" s="875"/>
      <c r="E320" s="875"/>
      <c r="F320" s="876"/>
      <c r="G320" s="874"/>
      <c r="H320" s="875"/>
      <c r="I320" s="875"/>
      <c r="J320" s="875"/>
      <c r="K320" s="876"/>
    </row>
    <row r="321" spans="1:11" ht="15" customHeight="1" x14ac:dyDescent="0.25">
      <c r="A321" s="874"/>
      <c r="B321" s="875"/>
      <c r="C321" s="875"/>
      <c r="D321" s="875"/>
      <c r="E321" s="875"/>
      <c r="F321" s="876"/>
      <c r="G321" s="874"/>
      <c r="H321" s="875"/>
      <c r="I321" s="875"/>
      <c r="J321" s="875"/>
      <c r="K321" s="876"/>
    </row>
    <row r="322" spans="1:11" ht="15" customHeight="1" x14ac:dyDescent="0.25">
      <c r="A322" s="874"/>
      <c r="B322" s="875"/>
      <c r="C322" s="875"/>
      <c r="D322" s="875"/>
      <c r="E322" s="875"/>
      <c r="F322" s="876"/>
      <c r="G322" s="874"/>
      <c r="H322" s="875"/>
      <c r="I322" s="875"/>
      <c r="J322" s="875"/>
      <c r="K322" s="876"/>
    </row>
    <row r="323" spans="1:11" ht="15" customHeight="1" x14ac:dyDescent="0.25">
      <c r="A323" s="874"/>
      <c r="B323" s="875"/>
      <c r="C323" s="875"/>
      <c r="D323" s="875"/>
      <c r="E323" s="875"/>
      <c r="F323" s="876"/>
      <c r="G323" s="874"/>
      <c r="H323" s="875"/>
      <c r="I323" s="875"/>
      <c r="J323" s="875"/>
      <c r="K323" s="876"/>
    </row>
    <row r="324" spans="1:11" ht="6" customHeight="1" thickBot="1" x14ac:dyDescent="0.3">
      <c r="A324" s="874"/>
      <c r="B324" s="875"/>
      <c r="C324" s="875"/>
      <c r="D324" s="875"/>
      <c r="E324" s="875"/>
      <c r="F324" s="876"/>
      <c r="G324" s="874"/>
      <c r="H324" s="875"/>
      <c r="I324" s="875"/>
      <c r="J324" s="875"/>
      <c r="K324" s="876"/>
    </row>
    <row r="325" spans="1:11" x14ac:dyDescent="0.25">
      <c r="A325" s="1021" t="s">
        <v>1251</v>
      </c>
      <c r="B325" s="1022"/>
      <c r="C325" s="1022"/>
      <c r="D325" s="1022"/>
      <c r="E325" s="1022"/>
      <c r="F325" s="1023"/>
      <c r="G325" s="1010" t="s">
        <v>1252</v>
      </c>
      <c r="H325" s="1016"/>
      <c r="I325" s="1016"/>
      <c r="J325" s="1016"/>
      <c r="K325" s="1017"/>
    </row>
    <row r="326" spans="1:11" ht="15.75" thickBot="1" x14ac:dyDescent="0.3">
      <c r="A326" s="1024"/>
      <c r="B326" s="1025"/>
      <c r="C326" s="1025"/>
      <c r="D326" s="1025"/>
      <c r="E326" s="1025"/>
      <c r="F326" s="1026"/>
      <c r="G326" s="1018"/>
      <c r="H326" s="1019"/>
      <c r="I326" s="1019"/>
      <c r="J326" s="1019"/>
      <c r="K326" s="1020"/>
    </row>
    <row r="327" spans="1:11" x14ac:dyDescent="0.25">
      <c r="A327" s="877" t="s">
        <v>504</v>
      </c>
      <c r="B327" s="878"/>
      <c r="C327" s="878"/>
      <c r="D327" s="878"/>
      <c r="E327" s="878"/>
      <c r="F327" s="879"/>
      <c r="G327" s="877" t="s">
        <v>505</v>
      </c>
      <c r="H327" s="878"/>
      <c r="I327" s="878"/>
      <c r="J327" s="878"/>
      <c r="K327" s="879"/>
    </row>
    <row r="328" spans="1:11" x14ac:dyDescent="0.25">
      <c r="A328" s="874"/>
      <c r="B328" s="875"/>
      <c r="C328" s="875"/>
      <c r="D328" s="875"/>
      <c r="E328" s="875"/>
      <c r="F328" s="876"/>
      <c r="G328" s="874"/>
      <c r="H328" s="875"/>
      <c r="I328" s="875"/>
      <c r="J328" s="875"/>
      <c r="K328" s="876"/>
    </row>
    <row r="329" spans="1:11" x14ac:dyDescent="0.25">
      <c r="A329" s="874"/>
      <c r="B329" s="875"/>
      <c r="C329" s="875"/>
      <c r="D329" s="875"/>
      <c r="E329" s="875"/>
      <c r="F329" s="876"/>
      <c r="G329" s="874"/>
      <c r="H329" s="875"/>
      <c r="I329" s="875"/>
      <c r="J329" s="875"/>
      <c r="K329" s="876"/>
    </row>
    <row r="330" spans="1:11" x14ac:dyDescent="0.25">
      <c r="A330" s="874"/>
      <c r="B330" s="875"/>
      <c r="C330" s="875"/>
      <c r="D330" s="875"/>
      <c r="E330" s="875"/>
      <c r="F330" s="876"/>
      <c r="G330" s="874"/>
      <c r="H330" s="875"/>
      <c r="I330" s="875"/>
      <c r="J330" s="875"/>
      <c r="K330" s="876"/>
    </row>
    <row r="331" spans="1:11" x14ac:dyDescent="0.25">
      <c r="A331" s="874"/>
      <c r="B331" s="875"/>
      <c r="C331" s="875"/>
      <c r="D331" s="875"/>
      <c r="E331" s="875"/>
      <c r="F331" s="876"/>
      <c r="G331" s="874"/>
      <c r="H331" s="875"/>
      <c r="I331" s="875"/>
      <c r="J331" s="875"/>
      <c r="K331" s="876"/>
    </row>
    <row r="332" spans="1:11" x14ac:dyDescent="0.25">
      <c r="A332" s="874"/>
      <c r="B332" s="875"/>
      <c r="C332" s="875"/>
      <c r="D332" s="875"/>
      <c r="E332" s="875"/>
      <c r="F332" s="876"/>
      <c r="G332" s="874"/>
      <c r="H332" s="875"/>
      <c r="I332" s="875"/>
      <c r="J332" s="875"/>
      <c r="K332" s="876"/>
    </row>
    <row r="333" spans="1:11" x14ac:dyDescent="0.25">
      <c r="A333" s="874"/>
      <c r="B333" s="875"/>
      <c r="C333" s="875"/>
      <c r="D333" s="875"/>
      <c r="E333" s="875"/>
      <c r="F333" s="876"/>
      <c r="G333" s="874"/>
      <c r="H333" s="875"/>
      <c r="I333" s="875"/>
      <c r="J333" s="875"/>
      <c r="K333" s="876"/>
    </row>
    <row r="334" spans="1:11" x14ac:dyDescent="0.25">
      <c r="A334" s="874"/>
      <c r="B334" s="875"/>
      <c r="C334" s="875"/>
      <c r="D334" s="875"/>
      <c r="E334" s="875"/>
      <c r="F334" s="876"/>
      <c r="G334" s="874"/>
      <c r="H334" s="875"/>
      <c r="I334" s="875"/>
      <c r="J334" s="875"/>
      <c r="K334" s="876"/>
    </row>
    <row r="335" spans="1:11" x14ac:dyDescent="0.25">
      <c r="A335" s="874"/>
      <c r="B335" s="875"/>
      <c r="C335" s="875"/>
      <c r="D335" s="875"/>
      <c r="E335" s="875"/>
      <c r="F335" s="876"/>
      <c r="G335" s="874"/>
      <c r="H335" s="875"/>
      <c r="I335" s="875"/>
      <c r="J335" s="875"/>
      <c r="K335" s="876"/>
    </row>
    <row r="336" spans="1:11" x14ac:dyDescent="0.25">
      <c r="A336" s="874"/>
      <c r="B336" s="875"/>
      <c r="C336" s="875"/>
      <c r="D336" s="875"/>
      <c r="E336" s="875"/>
      <c r="F336" s="876"/>
      <c r="G336" s="874"/>
      <c r="H336" s="875"/>
      <c r="I336" s="875"/>
      <c r="J336" s="875"/>
      <c r="K336" s="876"/>
    </row>
    <row r="337" spans="1:11" x14ac:dyDescent="0.25">
      <c r="A337" s="874"/>
      <c r="B337" s="875"/>
      <c r="C337" s="875"/>
      <c r="D337" s="875"/>
      <c r="E337" s="875"/>
      <c r="F337" s="876"/>
      <c r="G337" s="874"/>
      <c r="H337" s="875"/>
      <c r="I337" s="875"/>
      <c r="J337" s="875"/>
      <c r="K337" s="876"/>
    </row>
    <row r="338" spans="1:11" x14ac:dyDescent="0.25">
      <c r="A338" s="874"/>
      <c r="B338" s="875"/>
      <c r="C338" s="875"/>
      <c r="D338" s="875"/>
      <c r="E338" s="875"/>
      <c r="F338" s="876"/>
      <c r="G338" s="874"/>
      <c r="H338" s="875"/>
      <c r="I338" s="875"/>
      <c r="J338" s="875"/>
      <c r="K338" s="876"/>
    </row>
    <row r="339" spans="1:11" x14ac:dyDescent="0.25">
      <c r="A339" s="874"/>
      <c r="B339" s="875"/>
      <c r="C339" s="875"/>
      <c r="D339" s="875"/>
      <c r="E339" s="875"/>
      <c r="F339" s="876"/>
      <c r="G339" s="874"/>
      <c r="H339" s="875"/>
      <c r="I339" s="875"/>
      <c r="J339" s="875"/>
      <c r="K339" s="876"/>
    </row>
    <row r="340" spans="1:11" ht="15.75" thickBot="1" x14ac:dyDescent="0.3">
      <c r="A340" s="874"/>
      <c r="B340" s="875"/>
      <c r="C340" s="875"/>
      <c r="D340" s="875"/>
      <c r="E340" s="875"/>
      <c r="F340" s="876"/>
      <c r="G340" s="874"/>
      <c r="H340" s="875"/>
      <c r="I340" s="875"/>
      <c r="J340" s="875"/>
      <c r="K340" s="876"/>
    </row>
    <row r="341" spans="1:11" x14ac:dyDescent="0.25">
      <c r="A341" s="1010" t="s">
        <v>1253</v>
      </c>
      <c r="B341" s="1016"/>
      <c r="C341" s="1016"/>
      <c r="D341" s="1016"/>
      <c r="E341" s="1016"/>
      <c r="F341" s="1017"/>
      <c r="G341" s="1010" t="s">
        <v>1253</v>
      </c>
      <c r="H341" s="1016"/>
      <c r="I341" s="1016"/>
      <c r="J341" s="1016"/>
      <c r="K341" s="1017"/>
    </row>
    <row r="342" spans="1:11" ht="15.75" thickBot="1" x14ac:dyDescent="0.3">
      <c r="A342" s="1018"/>
      <c r="B342" s="1019"/>
      <c r="C342" s="1019"/>
      <c r="D342" s="1019"/>
      <c r="E342" s="1019"/>
      <c r="F342" s="1020"/>
      <c r="G342" s="1018"/>
      <c r="H342" s="1019"/>
      <c r="I342" s="1019"/>
      <c r="J342" s="1019"/>
      <c r="K342" s="1020"/>
    </row>
    <row r="343" spans="1:11" x14ac:dyDescent="0.25">
      <c r="A343" s="877" t="s">
        <v>504</v>
      </c>
      <c r="B343" s="878"/>
      <c r="C343" s="878"/>
      <c r="D343" s="878"/>
      <c r="E343" s="878"/>
      <c r="F343" s="879"/>
      <c r="G343" s="877" t="s">
        <v>505</v>
      </c>
      <c r="H343" s="878"/>
      <c r="I343" s="878"/>
      <c r="J343" s="878"/>
      <c r="K343" s="879"/>
    </row>
    <row r="344" spans="1:11" x14ac:dyDescent="0.25">
      <c r="A344" s="874"/>
      <c r="B344" s="875"/>
      <c r="C344" s="875"/>
      <c r="D344" s="875"/>
      <c r="E344" s="875"/>
      <c r="F344" s="876"/>
      <c r="G344" s="874"/>
      <c r="H344" s="875"/>
      <c r="I344" s="875"/>
      <c r="J344" s="875"/>
      <c r="K344" s="876"/>
    </row>
    <row r="345" spans="1:11" x14ac:dyDescent="0.25">
      <c r="A345" s="874"/>
      <c r="B345" s="875"/>
      <c r="C345" s="875"/>
      <c r="D345" s="875"/>
      <c r="E345" s="875"/>
      <c r="F345" s="876"/>
      <c r="G345" s="874"/>
      <c r="H345" s="875"/>
      <c r="I345" s="875"/>
      <c r="J345" s="875"/>
      <c r="K345" s="876"/>
    </row>
    <row r="346" spans="1:11" x14ac:dyDescent="0.25">
      <c r="A346" s="874"/>
      <c r="B346" s="875"/>
      <c r="C346" s="875"/>
      <c r="D346" s="875"/>
      <c r="E346" s="875"/>
      <c r="F346" s="876"/>
      <c r="G346" s="874"/>
      <c r="H346" s="875"/>
      <c r="I346" s="875"/>
      <c r="J346" s="875"/>
      <c r="K346" s="876"/>
    </row>
    <row r="347" spans="1:11" x14ac:dyDescent="0.25">
      <c r="A347" s="874"/>
      <c r="B347" s="875"/>
      <c r="C347" s="875"/>
      <c r="D347" s="875"/>
      <c r="E347" s="875"/>
      <c r="F347" s="876"/>
      <c r="G347" s="874"/>
      <c r="H347" s="875"/>
      <c r="I347" s="875"/>
      <c r="J347" s="875"/>
      <c r="K347" s="876"/>
    </row>
    <row r="348" spans="1:11" x14ac:dyDescent="0.25">
      <c r="A348" s="874"/>
      <c r="B348" s="875"/>
      <c r="C348" s="875"/>
      <c r="D348" s="875"/>
      <c r="E348" s="875"/>
      <c r="F348" s="876"/>
      <c r="G348" s="874"/>
      <c r="H348" s="875"/>
      <c r="I348" s="875"/>
      <c r="J348" s="875"/>
      <c r="K348" s="876"/>
    </row>
    <row r="349" spans="1:11" x14ac:dyDescent="0.25">
      <c r="A349" s="874"/>
      <c r="B349" s="875"/>
      <c r="C349" s="875"/>
      <c r="D349" s="875"/>
      <c r="E349" s="875"/>
      <c r="F349" s="876"/>
      <c r="G349" s="874"/>
      <c r="H349" s="875"/>
      <c r="I349" s="875"/>
      <c r="J349" s="875"/>
      <c r="K349" s="876"/>
    </row>
    <row r="350" spans="1:11" x14ac:dyDescent="0.25">
      <c r="A350" s="874"/>
      <c r="B350" s="875"/>
      <c r="C350" s="875"/>
      <c r="D350" s="875"/>
      <c r="E350" s="875"/>
      <c r="F350" s="876"/>
      <c r="G350" s="874"/>
      <c r="H350" s="875"/>
      <c r="I350" s="875"/>
      <c r="J350" s="875"/>
      <c r="K350" s="876"/>
    </row>
    <row r="351" spans="1:11" x14ac:dyDescent="0.25">
      <c r="A351" s="874"/>
      <c r="B351" s="875"/>
      <c r="C351" s="875"/>
      <c r="D351" s="875"/>
      <c r="E351" s="875"/>
      <c r="F351" s="876"/>
      <c r="G351" s="874"/>
      <c r="H351" s="875"/>
      <c r="I351" s="875"/>
      <c r="J351" s="875"/>
      <c r="K351" s="876"/>
    </row>
    <row r="352" spans="1:11" x14ac:dyDescent="0.25">
      <c r="A352" s="874"/>
      <c r="B352" s="875"/>
      <c r="C352" s="875"/>
      <c r="D352" s="875"/>
      <c r="E352" s="875"/>
      <c r="F352" s="876"/>
      <c r="G352" s="874"/>
      <c r="H352" s="875"/>
      <c r="I352" s="875"/>
      <c r="J352" s="875"/>
      <c r="K352" s="876"/>
    </row>
    <row r="353" spans="1:11" x14ac:dyDescent="0.25">
      <c r="A353" s="874"/>
      <c r="B353" s="875"/>
      <c r="C353" s="875"/>
      <c r="D353" s="875"/>
      <c r="E353" s="875"/>
      <c r="F353" s="876"/>
      <c r="G353" s="874"/>
      <c r="H353" s="875"/>
      <c r="I353" s="875"/>
      <c r="J353" s="875"/>
      <c r="K353" s="876"/>
    </row>
    <row r="354" spans="1:11" x14ac:dyDescent="0.25">
      <c r="A354" s="874"/>
      <c r="B354" s="875"/>
      <c r="C354" s="875"/>
      <c r="D354" s="875"/>
      <c r="E354" s="875"/>
      <c r="F354" s="876"/>
      <c r="G354" s="874"/>
      <c r="H354" s="875"/>
      <c r="I354" s="875"/>
      <c r="J354" s="875"/>
      <c r="K354" s="876"/>
    </row>
    <row r="355" spans="1:11" x14ac:dyDescent="0.25">
      <c r="A355" s="874"/>
      <c r="B355" s="875"/>
      <c r="C355" s="875"/>
      <c r="D355" s="875"/>
      <c r="E355" s="875"/>
      <c r="F355" s="876"/>
      <c r="G355" s="874"/>
      <c r="H355" s="875"/>
      <c r="I355" s="875"/>
      <c r="J355" s="875"/>
      <c r="K355" s="876"/>
    </row>
    <row r="356" spans="1:11" ht="15.75" thickBot="1" x14ac:dyDescent="0.3">
      <c r="A356" s="874"/>
      <c r="B356" s="875"/>
      <c r="C356" s="875"/>
      <c r="D356" s="875"/>
      <c r="E356" s="875"/>
      <c r="F356" s="876"/>
      <c r="G356" s="874"/>
      <c r="H356" s="875"/>
      <c r="I356" s="875"/>
      <c r="J356" s="875"/>
      <c r="K356" s="876"/>
    </row>
    <row r="357" spans="1:11" x14ac:dyDescent="0.25">
      <c r="A357" s="1010" t="s">
        <v>1254</v>
      </c>
      <c r="B357" s="1016"/>
      <c r="C357" s="1016"/>
      <c r="D357" s="1016"/>
      <c r="E357" s="1016"/>
      <c r="F357" s="1017"/>
      <c r="G357" s="1010" t="s">
        <v>1255</v>
      </c>
      <c r="H357" s="1016"/>
      <c r="I357" s="1016"/>
      <c r="J357" s="1016"/>
      <c r="K357" s="1017"/>
    </row>
    <row r="358" spans="1:11" ht="31.5" customHeight="1" thickBot="1" x14ac:dyDescent="0.3">
      <c r="A358" s="1018"/>
      <c r="B358" s="1019"/>
      <c r="C358" s="1019"/>
      <c r="D358" s="1019"/>
      <c r="E358" s="1019"/>
      <c r="F358" s="1020"/>
      <c r="G358" s="1018"/>
      <c r="H358" s="1019"/>
      <c r="I358" s="1019"/>
      <c r="J358" s="1019"/>
      <c r="K358" s="1020"/>
    </row>
    <row r="359" spans="1:11" x14ac:dyDescent="0.25">
      <c r="A359" s="877" t="s">
        <v>504</v>
      </c>
      <c r="B359" s="878"/>
      <c r="C359" s="878"/>
      <c r="D359" s="878"/>
      <c r="E359" s="878"/>
      <c r="F359" s="879"/>
      <c r="G359" s="877" t="s">
        <v>505</v>
      </c>
      <c r="H359" s="878"/>
      <c r="I359" s="878"/>
      <c r="J359" s="878"/>
      <c r="K359" s="879"/>
    </row>
    <row r="360" spans="1:11" x14ac:dyDescent="0.25">
      <c r="A360" s="874"/>
      <c r="B360" s="875"/>
      <c r="C360" s="875"/>
      <c r="D360" s="875"/>
      <c r="E360" s="875"/>
      <c r="F360" s="876"/>
      <c r="G360" s="874"/>
      <c r="H360" s="875"/>
      <c r="I360" s="875"/>
      <c r="J360" s="875"/>
      <c r="K360" s="876"/>
    </row>
    <row r="361" spans="1:11" x14ac:dyDescent="0.25">
      <c r="A361" s="874"/>
      <c r="B361" s="875"/>
      <c r="C361" s="875"/>
      <c r="D361" s="875"/>
      <c r="E361" s="875"/>
      <c r="F361" s="876"/>
      <c r="G361" s="874"/>
      <c r="H361" s="875"/>
      <c r="I361" s="875"/>
      <c r="J361" s="875"/>
      <c r="K361" s="876"/>
    </row>
    <row r="362" spans="1:11" x14ac:dyDescent="0.25">
      <c r="A362" s="874"/>
      <c r="B362" s="875"/>
      <c r="C362" s="875"/>
      <c r="D362" s="875"/>
      <c r="E362" s="875"/>
      <c r="F362" s="876"/>
      <c r="G362" s="874"/>
      <c r="H362" s="875"/>
      <c r="I362" s="875"/>
      <c r="J362" s="875"/>
      <c r="K362" s="876"/>
    </row>
    <row r="363" spans="1:11" x14ac:dyDescent="0.25">
      <c r="A363" s="874"/>
      <c r="B363" s="875"/>
      <c r="C363" s="875"/>
      <c r="D363" s="875"/>
      <c r="E363" s="875"/>
      <c r="F363" s="876"/>
      <c r="G363" s="874"/>
      <c r="H363" s="875"/>
      <c r="I363" s="875"/>
      <c r="J363" s="875"/>
      <c r="K363" s="876"/>
    </row>
    <row r="364" spans="1:11" x14ac:dyDescent="0.25">
      <c r="A364" s="874"/>
      <c r="B364" s="875"/>
      <c r="C364" s="875"/>
      <c r="D364" s="875"/>
      <c r="E364" s="875"/>
      <c r="F364" s="876"/>
      <c r="G364" s="874"/>
      <c r="H364" s="875"/>
      <c r="I364" s="875"/>
      <c r="J364" s="875"/>
      <c r="K364" s="876"/>
    </row>
    <row r="365" spans="1:11" x14ac:dyDescent="0.25">
      <c r="A365" s="874"/>
      <c r="B365" s="875"/>
      <c r="C365" s="875"/>
      <c r="D365" s="875"/>
      <c r="E365" s="875"/>
      <c r="F365" s="876"/>
      <c r="G365" s="874"/>
      <c r="H365" s="875"/>
      <c r="I365" s="875"/>
      <c r="J365" s="875"/>
      <c r="K365" s="876"/>
    </row>
    <row r="366" spans="1:11" x14ac:dyDescent="0.25">
      <c r="A366" s="874"/>
      <c r="B366" s="875"/>
      <c r="C366" s="875"/>
      <c r="D366" s="875"/>
      <c r="E366" s="875"/>
      <c r="F366" s="876"/>
      <c r="G366" s="874"/>
      <c r="H366" s="875"/>
      <c r="I366" s="875"/>
      <c r="J366" s="875"/>
      <c r="K366" s="876"/>
    </row>
    <row r="367" spans="1:11" x14ac:dyDescent="0.25">
      <c r="A367" s="874"/>
      <c r="B367" s="875"/>
      <c r="C367" s="875"/>
      <c r="D367" s="875"/>
      <c r="E367" s="875"/>
      <c r="F367" s="876"/>
      <c r="G367" s="874"/>
      <c r="H367" s="875"/>
      <c r="I367" s="875"/>
      <c r="J367" s="875"/>
      <c r="K367" s="876"/>
    </row>
    <row r="368" spans="1:11" x14ac:dyDescent="0.25">
      <c r="A368" s="874"/>
      <c r="B368" s="875"/>
      <c r="C368" s="875"/>
      <c r="D368" s="875"/>
      <c r="E368" s="875"/>
      <c r="F368" s="876"/>
      <c r="G368" s="874"/>
      <c r="H368" s="875"/>
      <c r="I368" s="875"/>
      <c r="J368" s="875"/>
      <c r="K368" s="876"/>
    </row>
    <row r="369" spans="1:11" x14ac:dyDescent="0.25">
      <c r="A369" s="874"/>
      <c r="B369" s="875"/>
      <c r="C369" s="875"/>
      <c r="D369" s="875"/>
      <c r="E369" s="875"/>
      <c r="F369" s="876"/>
      <c r="G369" s="874"/>
      <c r="H369" s="875"/>
      <c r="I369" s="875"/>
      <c r="J369" s="875"/>
      <c r="K369" s="876"/>
    </row>
    <row r="370" spans="1:11" x14ac:dyDescent="0.25">
      <c r="A370" s="874"/>
      <c r="B370" s="875"/>
      <c r="C370" s="875"/>
      <c r="D370" s="875"/>
      <c r="E370" s="875"/>
      <c r="F370" s="876"/>
      <c r="G370" s="874"/>
      <c r="H370" s="875"/>
      <c r="I370" s="875"/>
      <c r="J370" s="875"/>
      <c r="K370" s="876"/>
    </row>
    <row r="371" spans="1:11" x14ac:dyDescent="0.25">
      <c r="A371" s="874"/>
      <c r="B371" s="875"/>
      <c r="C371" s="875"/>
      <c r="D371" s="875"/>
      <c r="E371" s="875"/>
      <c r="F371" s="876"/>
      <c r="G371" s="874"/>
      <c r="H371" s="875"/>
      <c r="I371" s="875"/>
      <c r="J371" s="875"/>
      <c r="K371" s="876"/>
    </row>
    <row r="372" spans="1:11" ht="15.75" thickBot="1" x14ac:dyDescent="0.3">
      <c r="A372" s="874"/>
      <c r="B372" s="875"/>
      <c r="C372" s="875"/>
      <c r="D372" s="875"/>
      <c r="E372" s="875"/>
      <c r="F372" s="876"/>
      <c r="G372" s="874"/>
      <c r="H372" s="875"/>
      <c r="I372" s="875"/>
      <c r="J372" s="875"/>
      <c r="K372" s="876"/>
    </row>
    <row r="373" spans="1:11" x14ac:dyDescent="0.25">
      <c r="A373" s="1010" t="s">
        <v>1256</v>
      </c>
      <c r="B373" s="1016"/>
      <c r="C373" s="1016"/>
      <c r="D373" s="1016"/>
      <c r="E373" s="1016"/>
      <c r="F373" s="1017"/>
      <c r="G373" s="1010" t="s">
        <v>1257</v>
      </c>
      <c r="H373" s="1016"/>
      <c r="I373" s="1016"/>
      <c r="J373" s="1016"/>
      <c r="K373" s="1017"/>
    </row>
    <row r="374" spans="1:11" ht="15.75" thickBot="1" x14ac:dyDescent="0.3">
      <c r="A374" s="1018"/>
      <c r="B374" s="1019"/>
      <c r="C374" s="1019"/>
      <c r="D374" s="1019"/>
      <c r="E374" s="1019"/>
      <c r="F374" s="1020"/>
      <c r="G374" s="1018"/>
      <c r="H374" s="1019"/>
      <c r="I374" s="1019"/>
      <c r="J374" s="1019"/>
      <c r="K374" s="1020"/>
    </row>
    <row r="375" spans="1:11" x14ac:dyDescent="0.25">
      <c r="A375" s="877" t="s">
        <v>502</v>
      </c>
      <c r="B375" s="878"/>
      <c r="C375" s="878"/>
      <c r="D375" s="878"/>
      <c r="E375" s="878"/>
      <c r="F375" s="879"/>
      <c r="G375" s="877"/>
      <c r="H375" s="878"/>
      <c r="I375" s="878"/>
      <c r="J375" s="878"/>
      <c r="K375" s="879"/>
    </row>
    <row r="376" spans="1:11" x14ac:dyDescent="0.25">
      <c r="A376" s="874"/>
      <c r="B376" s="875"/>
      <c r="C376" s="875"/>
      <c r="D376" s="875"/>
      <c r="E376" s="875"/>
      <c r="F376" s="876"/>
      <c r="G376" s="874"/>
      <c r="H376" s="875"/>
      <c r="I376" s="875"/>
      <c r="J376" s="875"/>
      <c r="K376" s="876"/>
    </row>
    <row r="377" spans="1:11" x14ac:dyDescent="0.25">
      <c r="A377" s="874"/>
      <c r="B377" s="875"/>
      <c r="C377" s="875"/>
      <c r="D377" s="875"/>
      <c r="E377" s="875"/>
      <c r="F377" s="876"/>
      <c r="G377" s="874"/>
      <c r="H377" s="875"/>
      <c r="I377" s="875"/>
      <c r="J377" s="875"/>
      <c r="K377" s="876"/>
    </row>
    <row r="378" spans="1:11" x14ac:dyDescent="0.25">
      <c r="A378" s="874"/>
      <c r="B378" s="875"/>
      <c r="C378" s="875"/>
      <c r="D378" s="875"/>
      <c r="E378" s="875"/>
      <c r="F378" s="876"/>
      <c r="G378" s="874"/>
      <c r="H378" s="875"/>
      <c r="I378" s="875"/>
      <c r="J378" s="875"/>
      <c r="K378" s="876"/>
    </row>
    <row r="379" spans="1:11" x14ac:dyDescent="0.25">
      <c r="A379" s="874"/>
      <c r="B379" s="875"/>
      <c r="C379" s="875"/>
      <c r="D379" s="875"/>
      <c r="E379" s="875"/>
      <c r="F379" s="876"/>
      <c r="G379" s="874"/>
      <c r="H379" s="875"/>
      <c r="I379" s="875"/>
      <c r="J379" s="875"/>
      <c r="K379" s="876"/>
    </row>
    <row r="380" spans="1:11" x14ac:dyDescent="0.25">
      <c r="A380" s="874"/>
      <c r="B380" s="875"/>
      <c r="C380" s="875"/>
      <c r="D380" s="875"/>
      <c r="E380" s="875"/>
      <c r="F380" s="876"/>
      <c r="G380" s="874"/>
      <c r="H380" s="875"/>
      <c r="I380" s="875"/>
      <c r="J380" s="875"/>
      <c r="K380" s="876"/>
    </row>
    <row r="381" spans="1:11" x14ac:dyDescent="0.25">
      <c r="A381" s="874"/>
      <c r="B381" s="875"/>
      <c r="C381" s="875"/>
      <c r="D381" s="875"/>
      <c r="E381" s="875"/>
      <c r="F381" s="876"/>
      <c r="G381" s="874"/>
      <c r="H381" s="875"/>
      <c r="I381" s="875"/>
      <c r="J381" s="875"/>
      <c r="K381" s="876"/>
    </row>
    <row r="382" spans="1:11" x14ac:dyDescent="0.25">
      <c r="A382" s="874"/>
      <c r="B382" s="875"/>
      <c r="C382" s="875"/>
      <c r="D382" s="875"/>
      <c r="E382" s="875"/>
      <c r="F382" s="876"/>
      <c r="G382" s="874"/>
      <c r="H382" s="875"/>
      <c r="I382" s="875"/>
      <c r="J382" s="875"/>
      <c r="K382" s="876"/>
    </row>
    <row r="383" spans="1:11" x14ac:dyDescent="0.25">
      <c r="A383" s="874"/>
      <c r="B383" s="875"/>
      <c r="C383" s="875"/>
      <c r="D383" s="875"/>
      <c r="E383" s="875"/>
      <c r="F383" s="876"/>
      <c r="G383" s="874"/>
      <c r="H383" s="875"/>
      <c r="I383" s="875"/>
      <c r="J383" s="875"/>
      <c r="K383" s="876"/>
    </row>
    <row r="384" spans="1:11" x14ac:dyDescent="0.25">
      <c r="A384" s="874"/>
      <c r="B384" s="875"/>
      <c r="C384" s="875"/>
      <c r="D384" s="875"/>
      <c r="E384" s="875"/>
      <c r="F384" s="876"/>
      <c r="G384" s="874"/>
      <c r="H384" s="875"/>
      <c r="I384" s="875"/>
      <c r="J384" s="875"/>
      <c r="K384" s="876"/>
    </row>
    <row r="385" spans="1:11" x14ac:dyDescent="0.25">
      <c r="A385" s="874"/>
      <c r="B385" s="875"/>
      <c r="C385" s="875"/>
      <c r="D385" s="875"/>
      <c r="E385" s="875"/>
      <c r="F385" s="876"/>
      <c r="G385" s="874"/>
      <c r="H385" s="875"/>
      <c r="I385" s="875"/>
      <c r="J385" s="875"/>
      <c r="K385" s="876"/>
    </row>
    <row r="386" spans="1:11" x14ac:dyDescent="0.25">
      <c r="A386" s="874"/>
      <c r="B386" s="875"/>
      <c r="C386" s="875"/>
      <c r="D386" s="875"/>
      <c r="E386" s="875"/>
      <c r="F386" s="876"/>
      <c r="G386" s="874"/>
      <c r="H386" s="875"/>
      <c r="I386" s="875"/>
      <c r="J386" s="875"/>
      <c r="K386" s="876"/>
    </row>
    <row r="387" spans="1:11" x14ac:dyDescent="0.25">
      <c r="A387" s="874"/>
      <c r="B387" s="875"/>
      <c r="C387" s="875"/>
      <c r="D387" s="875"/>
      <c r="E387" s="875"/>
      <c r="F387" s="876"/>
      <c r="G387" s="874"/>
      <c r="H387" s="875"/>
      <c r="I387" s="875"/>
      <c r="J387" s="875"/>
      <c r="K387" s="876"/>
    </row>
    <row r="388" spans="1:11" ht="15.75" thickBot="1" x14ac:dyDescent="0.3">
      <c r="A388" s="874"/>
      <c r="B388" s="875"/>
      <c r="C388" s="875"/>
      <c r="D388" s="875"/>
      <c r="E388" s="875"/>
      <c r="F388" s="876"/>
      <c r="G388" s="874"/>
      <c r="H388" s="875"/>
      <c r="I388" s="875"/>
      <c r="J388" s="875"/>
      <c r="K388" s="876"/>
    </row>
    <row r="389" spans="1:11" x14ac:dyDescent="0.25">
      <c r="A389" s="1021" t="s">
        <v>956</v>
      </c>
      <c r="B389" s="1022"/>
      <c r="C389" s="1022"/>
      <c r="D389" s="1022"/>
      <c r="E389" s="1022"/>
      <c r="F389" s="1023"/>
      <c r="G389" s="1010" t="s">
        <v>957</v>
      </c>
      <c r="H389" s="1016"/>
      <c r="I389" s="1016"/>
      <c r="J389" s="1016"/>
      <c r="K389" s="1017"/>
    </row>
    <row r="390" spans="1:11" ht="22.5" customHeight="1" thickBot="1" x14ac:dyDescent="0.3">
      <c r="A390" s="1024"/>
      <c r="B390" s="1025"/>
      <c r="C390" s="1025"/>
      <c r="D390" s="1025"/>
      <c r="E390" s="1025"/>
      <c r="F390" s="1026"/>
      <c r="G390" s="1018"/>
      <c r="H390" s="1019"/>
      <c r="I390" s="1019"/>
      <c r="J390" s="1019"/>
      <c r="K390" s="1020"/>
    </row>
    <row r="391" spans="1:11" x14ac:dyDescent="0.25">
      <c r="A391" s="877"/>
      <c r="B391" s="878"/>
      <c r="C391" s="878"/>
      <c r="D391" s="878"/>
      <c r="E391" s="878"/>
      <c r="F391" s="879"/>
      <c r="G391" s="877"/>
      <c r="H391" s="878"/>
      <c r="I391" s="878"/>
      <c r="J391" s="878"/>
      <c r="K391" s="879"/>
    </row>
    <row r="392" spans="1:11" x14ac:dyDescent="0.25">
      <c r="A392" s="874"/>
      <c r="B392" s="875"/>
      <c r="C392" s="875"/>
      <c r="D392" s="875"/>
      <c r="E392" s="875"/>
      <c r="F392" s="876"/>
      <c r="G392" s="874"/>
      <c r="H392" s="875"/>
      <c r="I392" s="875"/>
      <c r="J392" s="875"/>
      <c r="K392" s="876"/>
    </row>
    <row r="393" spans="1:11" x14ac:dyDescent="0.25">
      <c r="A393" s="874"/>
      <c r="B393" s="875"/>
      <c r="C393" s="875"/>
      <c r="D393" s="875"/>
      <c r="E393" s="875"/>
      <c r="F393" s="876"/>
      <c r="G393" s="874"/>
      <c r="H393" s="875"/>
      <c r="I393" s="875"/>
      <c r="J393" s="875"/>
      <c r="K393" s="876"/>
    </row>
    <row r="394" spans="1:11" x14ac:dyDescent="0.25">
      <c r="A394" s="874"/>
      <c r="B394" s="875"/>
      <c r="C394" s="875"/>
      <c r="D394" s="875"/>
      <c r="E394" s="875"/>
      <c r="F394" s="876"/>
      <c r="G394" s="874"/>
      <c r="H394" s="875"/>
      <c r="I394" s="875"/>
      <c r="J394" s="875"/>
      <c r="K394" s="876"/>
    </row>
    <row r="395" spans="1:11" x14ac:dyDescent="0.25">
      <c r="A395" s="874"/>
      <c r="B395" s="875"/>
      <c r="C395" s="875"/>
      <c r="D395" s="875"/>
      <c r="E395" s="875"/>
      <c r="F395" s="876"/>
      <c r="G395" s="874"/>
      <c r="H395" s="875"/>
      <c r="I395" s="875"/>
      <c r="J395" s="875"/>
      <c r="K395" s="876"/>
    </row>
    <row r="396" spans="1:11" x14ac:dyDescent="0.25">
      <c r="A396" s="874"/>
      <c r="B396" s="875"/>
      <c r="C396" s="875"/>
      <c r="D396" s="875"/>
      <c r="E396" s="875"/>
      <c r="F396" s="876"/>
      <c r="G396" s="874"/>
      <c r="H396" s="875"/>
      <c r="I396" s="875"/>
      <c r="J396" s="875"/>
      <c r="K396" s="876"/>
    </row>
    <row r="397" spans="1:11" x14ac:dyDescent="0.25">
      <c r="A397" s="874"/>
      <c r="B397" s="875"/>
      <c r="C397" s="875"/>
      <c r="D397" s="875"/>
      <c r="E397" s="875"/>
      <c r="F397" s="876"/>
      <c r="G397" s="874"/>
      <c r="H397" s="875"/>
      <c r="I397" s="875"/>
      <c r="J397" s="875"/>
      <c r="K397" s="876"/>
    </row>
    <row r="398" spans="1:11" x14ac:dyDescent="0.25">
      <c r="A398" s="874"/>
      <c r="B398" s="875"/>
      <c r="C398" s="875"/>
      <c r="D398" s="875"/>
      <c r="E398" s="875"/>
      <c r="F398" s="876"/>
      <c r="G398" s="874"/>
      <c r="H398" s="875"/>
      <c r="I398" s="875"/>
      <c r="J398" s="875"/>
      <c r="K398" s="876"/>
    </row>
    <row r="399" spans="1:11" x14ac:dyDescent="0.25">
      <c r="A399" s="874"/>
      <c r="B399" s="875"/>
      <c r="C399" s="875"/>
      <c r="D399" s="875"/>
      <c r="E399" s="875"/>
      <c r="F399" s="876"/>
      <c r="G399" s="874"/>
      <c r="H399" s="875"/>
      <c r="I399" s="875"/>
      <c r="J399" s="875"/>
      <c r="K399" s="876"/>
    </row>
    <row r="400" spans="1:11" x14ac:dyDescent="0.25">
      <c r="A400" s="874"/>
      <c r="B400" s="875"/>
      <c r="C400" s="875"/>
      <c r="D400" s="875"/>
      <c r="E400" s="875"/>
      <c r="F400" s="876"/>
      <c r="G400" s="874"/>
      <c r="H400" s="875"/>
      <c r="I400" s="875"/>
      <c r="J400" s="875"/>
      <c r="K400" s="876"/>
    </row>
    <row r="401" spans="1:11" x14ac:dyDescent="0.25">
      <c r="A401" s="874"/>
      <c r="B401" s="875"/>
      <c r="C401" s="875"/>
      <c r="D401" s="875"/>
      <c r="E401" s="875"/>
      <c r="F401" s="876"/>
      <c r="G401" s="874"/>
      <c r="H401" s="875"/>
      <c r="I401" s="875"/>
      <c r="J401" s="875"/>
      <c r="K401" s="876"/>
    </row>
    <row r="402" spans="1:11" x14ac:dyDescent="0.25">
      <c r="A402" s="874"/>
      <c r="B402" s="875"/>
      <c r="C402" s="875"/>
      <c r="D402" s="875"/>
      <c r="E402" s="875"/>
      <c r="F402" s="876"/>
      <c r="G402" s="874"/>
      <c r="H402" s="875"/>
      <c r="I402" s="875"/>
      <c r="J402" s="875"/>
      <c r="K402" s="876"/>
    </row>
    <row r="403" spans="1:11" x14ac:dyDescent="0.25">
      <c r="A403" s="874"/>
      <c r="B403" s="875"/>
      <c r="C403" s="875"/>
      <c r="D403" s="875"/>
      <c r="E403" s="875"/>
      <c r="F403" s="876"/>
      <c r="G403" s="874"/>
      <c r="H403" s="875"/>
      <c r="I403" s="875"/>
      <c r="J403" s="875"/>
      <c r="K403" s="876"/>
    </row>
    <row r="404" spans="1:11" ht="15.75" thickBot="1" x14ac:dyDescent="0.3">
      <c r="A404" s="874"/>
      <c r="B404" s="875"/>
      <c r="C404" s="875"/>
      <c r="D404" s="875"/>
      <c r="E404" s="875"/>
      <c r="F404" s="876"/>
      <c r="G404" s="874"/>
      <c r="H404" s="875"/>
      <c r="I404" s="875"/>
      <c r="J404" s="875"/>
      <c r="K404" s="876"/>
    </row>
    <row r="405" spans="1:11" x14ac:dyDescent="0.25">
      <c r="A405" s="1021" t="s">
        <v>1258</v>
      </c>
      <c r="B405" s="1022"/>
      <c r="C405" s="1022"/>
      <c r="D405" s="1022"/>
      <c r="E405" s="1022"/>
      <c r="F405" s="1023"/>
      <c r="G405" s="1010" t="s">
        <v>1259</v>
      </c>
      <c r="H405" s="1016"/>
      <c r="I405" s="1016"/>
      <c r="J405" s="1016"/>
      <c r="K405" s="1017"/>
    </row>
    <row r="406" spans="1:11" ht="15.75" thickBot="1" x14ac:dyDescent="0.3">
      <c r="A406" s="1024"/>
      <c r="B406" s="1025"/>
      <c r="C406" s="1025"/>
      <c r="D406" s="1025"/>
      <c r="E406" s="1025"/>
      <c r="F406" s="1026"/>
      <c r="G406" s="1018"/>
      <c r="H406" s="1019"/>
      <c r="I406" s="1019"/>
      <c r="J406" s="1019"/>
      <c r="K406" s="1020"/>
    </row>
    <row r="407" spans="1:11" ht="15.75" hidden="1" thickBot="1" x14ac:dyDescent="0.3">
      <c r="A407" s="877" t="s">
        <v>504</v>
      </c>
      <c r="B407" s="878"/>
      <c r="C407" s="878"/>
      <c r="D407" s="878"/>
      <c r="E407" s="878"/>
      <c r="F407" s="879"/>
      <c r="G407" s="877" t="s">
        <v>505</v>
      </c>
      <c r="H407" s="878"/>
      <c r="I407" s="878"/>
      <c r="J407" s="878"/>
      <c r="K407" s="879"/>
    </row>
    <row r="408" spans="1:11" ht="15.75" hidden="1" thickBot="1" x14ac:dyDescent="0.3">
      <c r="A408" s="874"/>
      <c r="B408" s="875"/>
      <c r="C408" s="875"/>
      <c r="D408" s="875"/>
      <c r="E408" s="875"/>
      <c r="F408" s="876"/>
      <c r="G408" s="874"/>
      <c r="H408" s="875"/>
      <c r="I408" s="875"/>
      <c r="J408" s="875"/>
      <c r="K408" s="876"/>
    </row>
    <row r="409" spans="1:11" ht="15.75" hidden="1" thickBot="1" x14ac:dyDescent="0.3">
      <c r="A409" s="874"/>
      <c r="B409" s="875"/>
      <c r="C409" s="875"/>
      <c r="D409" s="875"/>
      <c r="E409" s="875"/>
      <c r="F409" s="876"/>
      <c r="G409" s="874"/>
      <c r="H409" s="875"/>
      <c r="I409" s="875"/>
      <c r="J409" s="875"/>
      <c r="K409" s="876"/>
    </row>
    <row r="410" spans="1:11" ht="15.75" hidden="1" thickBot="1" x14ac:dyDescent="0.3">
      <c r="A410" s="874"/>
      <c r="B410" s="875"/>
      <c r="C410" s="875"/>
      <c r="D410" s="875"/>
      <c r="E410" s="875"/>
      <c r="F410" s="876"/>
      <c r="G410" s="874"/>
      <c r="H410" s="875"/>
      <c r="I410" s="875"/>
      <c r="J410" s="875"/>
      <c r="K410" s="876"/>
    </row>
    <row r="411" spans="1:11" ht="15.75" hidden="1" thickBot="1" x14ac:dyDescent="0.3">
      <c r="A411" s="874"/>
      <c r="B411" s="875"/>
      <c r="C411" s="875"/>
      <c r="D411" s="875"/>
      <c r="E411" s="875"/>
      <c r="F411" s="876"/>
      <c r="G411" s="874"/>
      <c r="H411" s="875"/>
      <c r="I411" s="875"/>
      <c r="J411" s="875"/>
      <c r="K411" s="876"/>
    </row>
    <row r="412" spans="1:11" ht="15.75" hidden="1" thickBot="1" x14ac:dyDescent="0.3">
      <c r="A412" s="874"/>
      <c r="B412" s="875"/>
      <c r="C412" s="875"/>
      <c r="D412" s="875"/>
      <c r="E412" s="875"/>
      <c r="F412" s="876"/>
      <c r="G412" s="874"/>
      <c r="H412" s="875"/>
      <c r="I412" s="875"/>
      <c r="J412" s="875"/>
      <c r="K412" s="876"/>
    </row>
    <row r="413" spans="1:11" ht="15.75" hidden="1" thickBot="1" x14ac:dyDescent="0.3">
      <c r="A413" s="874"/>
      <c r="B413" s="875"/>
      <c r="C413" s="875"/>
      <c r="D413" s="875"/>
      <c r="E413" s="875"/>
      <c r="F413" s="876"/>
      <c r="G413" s="874"/>
      <c r="H413" s="875"/>
      <c r="I413" s="875"/>
      <c r="J413" s="875"/>
      <c r="K413" s="876"/>
    </row>
    <row r="414" spans="1:11" ht="15.75" hidden="1" thickBot="1" x14ac:dyDescent="0.3">
      <c r="A414" s="874"/>
      <c r="B414" s="875"/>
      <c r="C414" s="875"/>
      <c r="D414" s="875"/>
      <c r="E414" s="875"/>
      <c r="F414" s="876"/>
      <c r="G414" s="874"/>
      <c r="H414" s="875"/>
      <c r="I414" s="875"/>
      <c r="J414" s="875"/>
      <c r="K414" s="876"/>
    </row>
    <row r="415" spans="1:11" ht="15.75" hidden="1" thickBot="1" x14ac:dyDescent="0.3">
      <c r="A415" s="874"/>
      <c r="B415" s="875"/>
      <c r="C415" s="875"/>
      <c r="D415" s="875"/>
      <c r="E415" s="875"/>
      <c r="F415" s="876"/>
      <c r="G415" s="874"/>
      <c r="H415" s="875"/>
      <c r="I415" s="875"/>
      <c r="J415" s="875"/>
      <c r="K415" s="876"/>
    </row>
    <row r="416" spans="1:11" ht="15.75" hidden="1" thickBot="1" x14ac:dyDescent="0.3">
      <c r="A416" s="874"/>
      <c r="B416" s="875"/>
      <c r="C416" s="875"/>
      <c r="D416" s="875"/>
      <c r="E416" s="875"/>
      <c r="F416" s="876"/>
      <c r="G416" s="874"/>
      <c r="H416" s="875"/>
      <c r="I416" s="875"/>
      <c r="J416" s="875"/>
      <c r="K416" s="876"/>
    </row>
    <row r="417" spans="1:11" ht="15.75" hidden="1" thickBot="1" x14ac:dyDescent="0.3">
      <c r="A417" s="874"/>
      <c r="B417" s="875"/>
      <c r="C417" s="875"/>
      <c r="D417" s="875"/>
      <c r="E417" s="875"/>
      <c r="F417" s="876"/>
      <c r="G417" s="874"/>
      <c r="H417" s="875"/>
      <c r="I417" s="875"/>
      <c r="J417" s="875"/>
      <c r="K417" s="876"/>
    </row>
    <row r="418" spans="1:11" ht="15.75" hidden="1" thickBot="1" x14ac:dyDescent="0.3">
      <c r="A418" s="874"/>
      <c r="B418" s="875"/>
      <c r="C418" s="875"/>
      <c r="D418" s="875"/>
      <c r="E418" s="875"/>
      <c r="F418" s="876"/>
      <c r="G418" s="874"/>
      <c r="H418" s="875"/>
      <c r="I418" s="875"/>
      <c r="J418" s="875"/>
      <c r="K418" s="876"/>
    </row>
    <row r="419" spans="1:11" ht="15.75" hidden="1" thickBot="1" x14ac:dyDescent="0.3">
      <c r="A419" s="874"/>
      <c r="B419" s="875"/>
      <c r="C419" s="875"/>
      <c r="D419" s="875"/>
      <c r="E419" s="875"/>
      <c r="F419" s="876"/>
      <c r="G419" s="874"/>
      <c r="H419" s="875"/>
      <c r="I419" s="875"/>
      <c r="J419" s="875"/>
      <c r="K419" s="876"/>
    </row>
    <row r="420" spans="1:11" ht="15.75" hidden="1" thickBot="1" x14ac:dyDescent="0.3">
      <c r="A420" s="874"/>
      <c r="B420" s="875"/>
      <c r="C420" s="875"/>
      <c r="D420" s="875"/>
      <c r="E420" s="875"/>
      <c r="F420" s="876"/>
      <c r="G420" s="874"/>
      <c r="H420" s="875"/>
      <c r="I420" s="875"/>
      <c r="J420" s="875"/>
      <c r="K420" s="876"/>
    </row>
    <row r="421" spans="1:11" ht="15.75" hidden="1" thickBot="1" x14ac:dyDescent="0.3">
      <c r="A421" s="1010"/>
      <c r="B421" s="1016"/>
      <c r="C421" s="1016"/>
      <c r="D421" s="1016"/>
      <c r="E421" s="1016"/>
      <c r="F421" s="1017"/>
      <c r="G421" s="1010"/>
      <c r="H421" s="1016"/>
      <c r="I421" s="1016"/>
      <c r="J421" s="1016"/>
      <c r="K421" s="1017"/>
    </row>
    <row r="422" spans="1:11" ht="26.25" hidden="1" customHeight="1" thickBot="1" x14ac:dyDescent="0.3">
      <c r="A422" s="1018"/>
      <c r="B422" s="1019"/>
      <c r="C422" s="1019"/>
      <c r="D422" s="1019"/>
      <c r="E422" s="1019"/>
      <c r="F422" s="1020"/>
      <c r="G422" s="1018"/>
      <c r="H422" s="1019"/>
      <c r="I422" s="1019"/>
      <c r="J422" s="1019"/>
      <c r="K422" s="1020"/>
    </row>
    <row r="423" spans="1:11" x14ac:dyDescent="0.25">
      <c r="A423" s="877" t="s">
        <v>504</v>
      </c>
      <c r="B423" s="878"/>
      <c r="C423" s="878"/>
      <c r="D423" s="878"/>
      <c r="E423" s="878"/>
      <c r="F423" s="879"/>
      <c r="G423" s="877" t="s">
        <v>505</v>
      </c>
      <c r="H423" s="878"/>
      <c r="I423" s="878"/>
      <c r="J423" s="878"/>
      <c r="K423" s="879"/>
    </row>
    <row r="424" spans="1:11" x14ac:dyDescent="0.25">
      <c r="A424" s="874"/>
      <c r="B424" s="875"/>
      <c r="C424" s="875"/>
      <c r="D424" s="875"/>
      <c r="E424" s="875"/>
      <c r="F424" s="876"/>
      <c r="G424" s="874"/>
      <c r="H424" s="875"/>
      <c r="I424" s="875"/>
      <c r="J424" s="875"/>
      <c r="K424" s="876"/>
    </row>
    <row r="425" spans="1:11" x14ac:dyDescent="0.25">
      <c r="A425" s="874"/>
      <c r="B425" s="875"/>
      <c r="C425" s="875"/>
      <c r="D425" s="875"/>
      <c r="E425" s="875"/>
      <c r="F425" s="876"/>
      <c r="G425" s="874"/>
      <c r="H425" s="875"/>
      <c r="I425" s="875"/>
      <c r="J425" s="875"/>
      <c r="K425" s="876"/>
    </row>
    <row r="426" spans="1:11" x14ac:dyDescent="0.25">
      <c r="A426" s="874"/>
      <c r="B426" s="875"/>
      <c r="C426" s="875"/>
      <c r="D426" s="875"/>
      <c r="E426" s="875"/>
      <c r="F426" s="876"/>
      <c r="G426" s="874"/>
      <c r="H426" s="875"/>
      <c r="I426" s="875"/>
      <c r="J426" s="875"/>
      <c r="K426" s="876"/>
    </row>
    <row r="427" spans="1:11" x14ac:dyDescent="0.25">
      <c r="A427" s="874"/>
      <c r="B427" s="875"/>
      <c r="C427" s="875"/>
      <c r="D427" s="875"/>
      <c r="E427" s="875"/>
      <c r="F427" s="876"/>
      <c r="G427" s="874"/>
      <c r="H427" s="875"/>
      <c r="I427" s="875"/>
      <c r="J427" s="875"/>
      <c r="K427" s="876"/>
    </row>
    <row r="428" spans="1:11" x14ac:dyDescent="0.25">
      <c r="A428" s="874"/>
      <c r="B428" s="875"/>
      <c r="C428" s="875"/>
      <c r="D428" s="875"/>
      <c r="E428" s="875"/>
      <c r="F428" s="876"/>
      <c r="G428" s="874"/>
      <c r="H428" s="875"/>
      <c r="I428" s="875"/>
      <c r="J428" s="875"/>
      <c r="K428" s="876"/>
    </row>
    <row r="429" spans="1:11" x14ac:dyDescent="0.25">
      <c r="A429" s="874"/>
      <c r="B429" s="875"/>
      <c r="C429" s="875"/>
      <c r="D429" s="875"/>
      <c r="E429" s="875"/>
      <c r="F429" s="876"/>
      <c r="G429" s="874"/>
      <c r="H429" s="875"/>
      <c r="I429" s="875"/>
      <c r="J429" s="875"/>
      <c r="K429" s="876"/>
    </row>
    <row r="430" spans="1:11" x14ac:dyDescent="0.25">
      <c r="A430" s="874"/>
      <c r="B430" s="875"/>
      <c r="C430" s="875"/>
      <c r="D430" s="875"/>
      <c r="E430" s="875"/>
      <c r="F430" s="876"/>
      <c r="G430" s="874"/>
      <c r="H430" s="875"/>
      <c r="I430" s="875"/>
      <c r="J430" s="875"/>
      <c r="K430" s="876"/>
    </row>
    <row r="431" spans="1:11" x14ac:dyDescent="0.25">
      <c r="A431" s="874"/>
      <c r="B431" s="875"/>
      <c r="C431" s="875"/>
      <c r="D431" s="875"/>
      <c r="E431" s="875"/>
      <c r="F431" s="876"/>
      <c r="G431" s="874"/>
      <c r="H431" s="875"/>
      <c r="I431" s="875"/>
      <c r="J431" s="875"/>
      <c r="K431" s="876"/>
    </row>
    <row r="432" spans="1:11" x14ac:dyDescent="0.25">
      <c r="A432" s="874"/>
      <c r="B432" s="875"/>
      <c r="C432" s="875"/>
      <c r="D432" s="875"/>
      <c r="E432" s="875"/>
      <c r="F432" s="876"/>
      <c r="G432" s="874"/>
      <c r="H432" s="875"/>
      <c r="I432" s="875"/>
      <c r="J432" s="875"/>
      <c r="K432" s="876"/>
    </row>
    <row r="433" spans="1:11" x14ac:dyDescent="0.25">
      <c r="A433" s="874"/>
      <c r="B433" s="875"/>
      <c r="C433" s="875"/>
      <c r="D433" s="875"/>
      <c r="E433" s="875"/>
      <c r="F433" s="876"/>
      <c r="G433" s="874"/>
      <c r="H433" s="875"/>
      <c r="I433" s="875"/>
      <c r="J433" s="875"/>
      <c r="K433" s="876"/>
    </row>
    <row r="434" spans="1:11" x14ac:dyDescent="0.25">
      <c r="A434" s="874"/>
      <c r="B434" s="875"/>
      <c r="C434" s="875"/>
      <c r="D434" s="875"/>
      <c r="E434" s="875"/>
      <c r="F434" s="876"/>
      <c r="G434" s="874"/>
      <c r="H434" s="875"/>
      <c r="I434" s="875"/>
      <c r="J434" s="875"/>
      <c r="K434" s="876"/>
    </row>
    <row r="435" spans="1:11" x14ac:dyDescent="0.25">
      <c r="A435" s="874"/>
      <c r="B435" s="875"/>
      <c r="C435" s="875"/>
      <c r="D435" s="875"/>
      <c r="E435" s="875"/>
      <c r="F435" s="876"/>
      <c r="G435" s="874"/>
      <c r="H435" s="875"/>
      <c r="I435" s="875"/>
      <c r="J435" s="875"/>
      <c r="K435" s="876"/>
    </row>
    <row r="436" spans="1:11" ht="15.75" thickBot="1" x14ac:dyDescent="0.3">
      <c r="A436" s="874"/>
      <c r="B436" s="875"/>
      <c r="C436" s="875"/>
      <c r="D436" s="875"/>
      <c r="E436" s="875"/>
      <c r="F436" s="876"/>
      <c r="G436" s="874"/>
      <c r="H436" s="875"/>
      <c r="I436" s="875"/>
      <c r="J436" s="875"/>
      <c r="K436" s="876"/>
    </row>
    <row r="437" spans="1:11" x14ac:dyDescent="0.25">
      <c r="A437" s="1010" t="s">
        <v>1260</v>
      </c>
      <c r="B437" s="1016"/>
      <c r="C437" s="1016"/>
      <c r="D437" s="1016"/>
      <c r="E437" s="1016"/>
      <c r="F437" s="1017"/>
      <c r="G437" s="1010" t="s">
        <v>1261</v>
      </c>
      <c r="H437" s="1016"/>
      <c r="I437" s="1016"/>
      <c r="J437" s="1016"/>
      <c r="K437" s="1017"/>
    </row>
    <row r="438" spans="1:11" ht="25.5" customHeight="1" thickBot="1" x14ac:dyDescent="0.3">
      <c r="A438" s="1018"/>
      <c r="B438" s="1019"/>
      <c r="C438" s="1019"/>
      <c r="D438" s="1019"/>
      <c r="E438" s="1019"/>
      <c r="F438" s="1020"/>
      <c r="G438" s="1018"/>
      <c r="H438" s="1019"/>
      <c r="I438" s="1019"/>
      <c r="J438" s="1019"/>
      <c r="K438" s="1020"/>
    </row>
    <row r="439" spans="1:11" x14ac:dyDescent="0.25">
      <c r="A439" s="877" t="s">
        <v>504</v>
      </c>
      <c r="B439" s="878"/>
      <c r="C439" s="878"/>
      <c r="D439" s="878"/>
      <c r="E439" s="878"/>
      <c r="F439" s="879"/>
      <c r="G439" s="877" t="s">
        <v>505</v>
      </c>
      <c r="H439" s="878"/>
      <c r="I439" s="878"/>
      <c r="J439" s="878"/>
      <c r="K439" s="879"/>
    </row>
    <row r="440" spans="1:11" x14ac:dyDescent="0.25">
      <c r="A440" s="874"/>
      <c r="B440" s="875"/>
      <c r="C440" s="875"/>
      <c r="D440" s="875"/>
      <c r="E440" s="875"/>
      <c r="F440" s="876"/>
      <c r="G440" s="874"/>
      <c r="H440" s="875"/>
      <c r="I440" s="875"/>
      <c r="J440" s="875"/>
      <c r="K440" s="876"/>
    </row>
    <row r="441" spans="1:11" x14ac:dyDescent="0.25">
      <c r="A441" s="874"/>
      <c r="B441" s="875"/>
      <c r="C441" s="875"/>
      <c r="D441" s="875"/>
      <c r="E441" s="875"/>
      <c r="F441" s="876"/>
      <c r="G441" s="874"/>
      <c r="H441" s="875"/>
      <c r="I441" s="875"/>
      <c r="J441" s="875"/>
      <c r="K441" s="876"/>
    </row>
    <row r="442" spans="1:11" x14ac:dyDescent="0.25">
      <c r="A442" s="874"/>
      <c r="B442" s="875"/>
      <c r="C442" s="875"/>
      <c r="D442" s="875"/>
      <c r="E442" s="875"/>
      <c r="F442" s="876"/>
      <c r="G442" s="874"/>
      <c r="H442" s="875"/>
      <c r="I442" s="875"/>
      <c r="J442" s="875"/>
      <c r="K442" s="876"/>
    </row>
    <row r="443" spans="1:11" x14ac:dyDescent="0.25">
      <c r="A443" s="874"/>
      <c r="B443" s="875"/>
      <c r="C443" s="875"/>
      <c r="D443" s="875"/>
      <c r="E443" s="875"/>
      <c r="F443" s="876"/>
      <c r="G443" s="874"/>
      <c r="H443" s="875"/>
      <c r="I443" s="875"/>
      <c r="J443" s="875"/>
      <c r="K443" s="876"/>
    </row>
    <row r="444" spans="1:11" x14ac:dyDescent="0.25">
      <c r="A444" s="874"/>
      <c r="B444" s="875"/>
      <c r="C444" s="875"/>
      <c r="D444" s="875"/>
      <c r="E444" s="875"/>
      <c r="F444" s="876"/>
      <c r="G444" s="874"/>
      <c r="H444" s="875"/>
      <c r="I444" s="875"/>
      <c r="J444" s="875"/>
      <c r="K444" s="876"/>
    </row>
    <row r="445" spans="1:11" x14ac:dyDescent="0.25">
      <c r="A445" s="874"/>
      <c r="B445" s="875"/>
      <c r="C445" s="875"/>
      <c r="D445" s="875"/>
      <c r="E445" s="875"/>
      <c r="F445" s="876"/>
      <c r="G445" s="874"/>
      <c r="H445" s="875"/>
      <c r="I445" s="875"/>
      <c r="J445" s="875"/>
      <c r="K445" s="876"/>
    </row>
    <row r="446" spans="1:11" x14ac:dyDescent="0.25">
      <c r="A446" s="874"/>
      <c r="B446" s="875"/>
      <c r="C446" s="875"/>
      <c r="D446" s="875"/>
      <c r="E446" s="875"/>
      <c r="F446" s="876"/>
      <c r="G446" s="874"/>
      <c r="H446" s="875"/>
      <c r="I446" s="875"/>
      <c r="J446" s="875"/>
      <c r="K446" s="876"/>
    </row>
    <row r="447" spans="1:11" x14ac:dyDescent="0.25">
      <c r="A447" s="874"/>
      <c r="B447" s="875"/>
      <c r="C447" s="875"/>
      <c r="D447" s="875"/>
      <c r="E447" s="875"/>
      <c r="F447" s="876"/>
      <c r="G447" s="874"/>
      <c r="H447" s="875"/>
      <c r="I447" s="875"/>
      <c r="J447" s="875"/>
      <c r="K447" s="876"/>
    </row>
    <row r="448" spans="1:11" x14ac:dyDescent="0.25">
      <c r="A448" s="874"/>
      <c r="B448" s="875"/>
      <c r="C448" s="875"/>
      <c r="D448" s="875"/>
      <c r="E448" s="875"/>
      <c r="F448" s="876"/>
      <c r="G448" s="874"/>
      <c r="H448" s="875"/>
      <c r="I448" s="875"/>
      <c r="J448" s="875"/>
      <c r="K448" s="876"/>
    </row>
    <row r="449" spans="1:11" x14ac:dyDescent="0.25">
      <c r="A449" s="874"/>
      <c r="B449" s="875"/>
      <c r="C449" s="875"/>
      <c r="D449" s="875"/>
      <c r="E449" s="875"/>
      <c r="F449" s="876"/>
      <c r="G449" s="874"/>
      <c r="H449" s="875"/>
      <c r="I449" s="875"/>
      <c r="J449" s="875"/>
      <c r="K449" s="876"/>
    </row>
    <row r="450" spans="1:11" x14ac:dyDescent="0.25">
      <c r="A450" s="874"/>
      <c r="B450" s="875"/>
      <c r="C450" s="875"/>
      <c r="D450" s="875"/>
      <c r="E450" s="875"/>
      <c r="F450" s="876"/>
      <c r="G450" s="874"/>
      <c r="H450" s="875"/>
      <c r="I450" s="875"/>
      <c r="J450" s="875"/>
      <c r="K450" s="876"/>
    </row>
    <row r="451" spans="1:11" x14ac:dyDescent="0.25">
      <c r="A451" s="874"/>
      <c r="B451" s="875"/>
      <c r="C451" s="875"/>
      <c r="D451" s="875"/>
      <c r="E451" s="875"/>
      <c r="F451" s="876"/>
      <c r="G451" s="874"/>
      <c r="H451" s="875"/>
      <c r="I451" s="875"/>
      <c r="J451" s="875"/>
      <c r="K451" s="876"/>
    </row>
    <row r="452" spans="1:11" ht="15.75" thickBot="1" x14ac:dyDescent="0.3">
      <c r="A452" s="874"/>
      <c r="B452" s="875"/>
      <c r="C452" s="875"/>
      <c r="D452" s="875"/>
      <c r="E452" s="875"/>
      <c r="F452" s="876"/>
      <c r="G452" s="874"/>
      <c r="H452" s="875"/>
      <c r="I452" s="875"/>
      <c r="J452" s="875"/>
      <c r="K452" s="876"/>
    </row>
    <row r="453" spans="1:11" x14ac:dyDescent="0.25">
      <c r="A453" s="1010" t="s">
        <v>1172</v>
      </c>
      <c r="B453" s="1016"/>
      <c r="C453" s="1016"/>
      <c r="D453" s="1016"/>
      <c r="E453" s="1016"/>
      <c r="F453" s="1017"/>
      <c r="G453" s="1010" t="s">
        <v>1262</v>
      </c>
      <c r="H453" s="1016"/>
      <c r="I453" s="1016"/>
      <c r="J453" s="1016"/>
      <c r="K453" s="1017"/>
    </row>
    <row r="454" spans="1:11" ht="15.75" thickBot="1" x14ac:dyDescent="0.3">
      <c r="A454" s="1018"/>
      <c r="B454" s="1019"/>
      <c r="C454" s="1019"/>
      <c r="D454" s="1019"/>
      <c r="E454" s="1019"/>
      <c r="F454" s="1020"/>
      <c r="G454" s="1018"/>
      <c r="H454" s="1019"/>
      <c r="I454" s="1019"/>
      <c r="J454" s="1019"/>
      <c r="K454" s="1020"/>
    </row>
    <row r="455" spans="1:11" ht="15.75" hidden="1" thickBot="1" x14ac:dyDescent="0.3">
      <c r="A455" s="877" t="s">
        <v>504</v>
      </c>
      <c r="B455" s="878"/>
      <c r="C455" s="878"/>
      <c r="D455" s="878"/>
      <c r="E455" s="878"/>
      <c r="F455" s="879"/>
      <c r="G455" s="877" t="s">
        <v>505</v>
      </c>
      <c r="H455" s="878"/>
      <c r="I455" s="878"/>
      <c r="J455" s="878"/>
      <c r="K455" s="879"/>
    </row>
    <row r="456" spans="1:11" ht="15.75" hidden="1" thickBot="1" x14ac:dyDescent="0.3">
      <c r="A456" s="874"/>
      <c r="B456" s="875"/>
      <c r="C456" s="875"/>
      <c r="D456" s="875"/>
      <c r="E456" s="875"/>
      <c r="F456" s="876"/>
      <c r="G456" s="874"/>
      <c r="H456" s="875"/>
      <c r="I456" s="875"/>
      <c r="J456" s="875"/>
      <c r="K456" s="876"/>
    </row>
    <row r="457" spans="1:11" ht="15.75" hidden="1" thickBot="1" x14ac:dyDescent="0.3">
      <c r="A457" s="874"/>
      <c r="B457" s="875"/>
      <c r="C457" s="875"/>
      <c r="D457" s="875"/>
      <c r="E457" s="875"/>
      <c r="F457" s="876"/>
      <c r="G457" s="874"/>
      <c r="H457" s="875"/>
      <c r="I457" s="875"/>
      <c r="J457" s="875"/>
      <c r="K457" s="876"/>
    </row>
    <row r="458" spans="1:11" ht="15.75" hidden="1" thickBot="1" x14ac:dyDescent="0.3">
      <c r="A458" s="874"/>
      <c r="B458" s="875"/>
      <c r="C458" s="875"/>
      <c r="D458" s="875"/>
      <c r="E458" s="875"/>
      <c r="F458" s="876"/>
      <c r="G458" s="874"/>
      <c r="H458" s="875"/>
      <c r="I458" s="875"/>
      <c r="J458" s="875"/>
      <c r="K458" s="876"/>
    </row>
    <row r="459" spans="1:11" ht="15.75" hidden="1" thickBot="1" x14ac:dyDescent="0.3">
      <c r="A459" s="874"/>
      <c r="B459" s="875"/>
      <c r="C459" s="875"/>
      <c r="D459" s="875"/>
      <c r="E459" s="875"/>
      <c r="F459" s="876"/>
      <c r="G459" s="874"/>
      <c r="H459" s="875"/>
      <c r="I459" s="875"/>
      <c r="J459" s="875"/>
      <c r="K459" s="876"/>
    </row>
    <row r="460" spans="1:11" ht="15.75" hidden="1" thickBot="1" x14ac:dyDescent="0.3">
      <c r="A460" s="874"/>
      <c r="B460" s="875"/>
      <c r="C460" s="875"/>
      <c r="D460" s="875"/>
      <c r="E460" s="875"/>
      <c r="F460" s="876"/>
      <c r="G460" s="874"/>
      <c r="H460" s="875"/>
      <c r="I460" s="875"/>
      <c r="J460" s="875"/>
      <c r="K460" s="876"/>
    </row>
    <row r="461" spans="1:11" ht="15.75" hidden="1" thickBot="1" x14ac:dyDescent="0.3">
      <c r="A461" s="874"/>
      <c r="B461" s="875"/>
      <c r="C461" s="875"/>
      <c r="D461" s="875"/>
      <c r="E461" s="875"/>
      <c r="F461" s="876"/>
      <c r="G461" s="874"/>
      <c r="H461" s="875"/>
      <c r="I461" s="875"/>
      <c r="J461" s="875"/>
      <c r="K461" s="876"/>
    </row>
    <row r="462" spans="1:11" ht="15.75" hidden="1" thickBot="1" x14ac:dyDescent="0.3">
      <c r="A462" s="874"/>
      <c r="B462" s="875"/>
      <c r="C462" s="875"/>
      <c r="D462" s="875"/>
      <c r="E462" s="875"/>
      <c r="F462" s="876"/>
      <c r="G462" s="874"/>
      <c r="H462" s="875"/>
      <c r="I462" s="875"/>
      <c r="J462" s="875"/>
      <c r="K462" s="876"/>
    </row>
    <row r="463" spans="1:11" ht="15.75" hidden="1" thickBot="1" x14ac:dyDescent="0.3">
      <c r="A463" s="874"/>
      <c r="B463" s="875"/>
      <c r="C463" s="875"/>
      <c r="D463" s="875"/>
      <c r="E463" s="875"/>
      <c r="F463" s="876"/>
      <c r="G463" s="874"/>
      <c r="H463" s="875"/>
      <c r="I463" s="875"/>
      <c r="J463" s="875"/>
      <c r="K463" s="876"/>
    </row>
    <row r="464" spans="1:11" ht="15.75" hidden="1" thickBot="1" x14ac:dyDescent="0.3">
      <c r="A464" s="874"/>
      <c r="B464" s="875"/>
      <c r="C464" s="875"/>
      <c r="D464" s="875"/>
      <c r="E464" s="875"/>
      <c r="F464" s="876"/>
      <c r="G464" s="874"/>
      <c r="H464" s="875"/>
      <c r="I464" s="875"/>
      <c r="J464" s="875"/>
      <c r="K464" s="876"/>
    </row>
    <row r="465" spans="1:11" ht="15.75" hidden="1" thickBot="1" x14ac:dyDescent="0.3">
      <c r="A465" s="874"/>
      <c r="B465" s="875"/>
      <c r="C465" s="875"/>
      <c r="D465" s="875"/>
      <c r="E465" s="875"/>
      <c r="F465" s="876"/>
      <c r="G465" s="874"/>
      <c r="H465" s="875"/>
      <c r="I465" s="875"/>
      <c r="J465" s="875"/>
      <c r="K465" s="876"/>
    </row>
    <row r="466" spans="1:11" ht="15.75" hidden="1" thickBot="1" x14ac:dyDescent="0.3">
      <c r="A466" s="874"/>
      <c r="B466" s="875"/>
      <c r="C466" s="875"/>
      <c r="D466" s="875"/>
      <c r="E466" s="875"/>
      <c r="F466" s="876"/>
      <c r="G466" s="874"/>
      <c r="H466" s="875"/>
      <c r="I466" s="875"/>
      <c r="J466" s="875"/>
      <c r="K466" s="876"/>
    </row>
    <row r="467" spans="1:11" ht="15.75" hidden="1" thickBot="1" x14ac:dyDescent="0.3">
      <c r="A467" s="874"/>
      <c r="B467" s="875"/>
      <c r="C467" s="875"/>
      <c r="D467" s="875"/>
      <c r="E467" s="875"/>
      <c r="F467" s="876"/>
      <c r="G467" s="874"/>
      <c r="H467" s="875"/>
      <c r="I467" s="875"/>
      <c r="J467" s="875"/>
      <c r="K467" s="876"/>
    </row>
    <row r="468" spans="1:11" ht="15.75" hidden="1" thickBot="1" x14ac:dyDescent="0.3">
      <c r="A468" s="874"/>
      <c r="B468" s="875"/>
      <c r="C468" s="875"/>
      <c r="D468" s="875"/>
      <c r="E468" s="875"/>
      <c r="F468" s="876"/>
      <c r="G468" s="874"/>
      <c r="H468" s="875"/>
      <c r="I468" s="875"/>
      <c r="J468" s="875"/>
      <c r="K468" s="876"/>
    </row>
    <row r="469" spans="1:11" ht="15.75" hidden="1" thickBot="1" x14ac:dyDescent="0.3">
      <c r="A469" s="1010" t="s">
        <v>612</v>
      </c>
      <c r="B469" s="1016"/>
      <c r="C469" s="1016"/>
      <c r="D469" s="1016"/>
      <c r="E469" s="1016"/>
      <c r="F469" s="1017"/>
      <c r="G469" s="1010" t="s">
        <v>738</v>
      </c>
      <c r="H469" s="1016"/>
      <c r="I469" s="1016"/>
      <c r="J469" s="1016"/>
      <c r="K469" s="1017"/>
    </row>
    <row r="470" spans="1:11" ht="15.75" hidden="1" thickBot="1" x14ac:dyDescent="0.3">
      <c r="A470" s="1018"/>
      <c r="B470" s="1019"/>
      <c r="C470" s="1019"/>
      <c r="D470" s="1019"/>
      <c r="E470" s="1019"/>
      <c r="F470" s="1020"/>
      <c r="G470" s="1018"/>
      <c r="H470" s="1019"/>
      <c r="I470" s="1019"/>
      <c r="J470" s="1019"/>
      <c r="K470" s="1020"/>
    </row>
    <row r="471" spans="1:11" x14ac:dyDescent="0.25">
      <c r="A471" s="877" t="s">
        <v>504</v>
      </c>
      <c r="B471" s="878"/>
      <c r="C471" s="878"/>
      <c r="D471" s="878"/>
      <c r="E471" s="878"/>
      <c r="F471" s="879"/>
      <c r="G471" s="877" t="s">
        <v>505</v>
      </c>
      <c r="H471" s="878"/>
      <c r="I471" s="878"/>
      <c r="J471" s="878"/>
      <c r="K471" s="879"/>
    </row>
    <row r="472" spans="1:11" x14ac:dyDescent="0.25">
      <c r="A472" s="874"/>
      <c r="B472" s="875"/>
      <c r="C472" s="875"/>
      <c r="D472" s="875"/>
      <c r="E472" s="875"/>
      <c r="F472" s="876"/>
      <c r="G472" s="874"/>
      <c r="H472" s="875"/>
      <c r="I472" s="875"/>
      <c r="J472" s="875"/>
      <c r="K472" s="876"/>
    </row>
    <row r="473" spans="1:11" x14ac:dyDescent="0.25">
      <c r="A473" s="874"/>
      <c r="B473" s="875"/>
      <c r="C473" s="875"/>
      <c r="D473" s="875"/>
      <c r="E473" s="875"/>
      <c r="F473" s="876"/>
      <c r="G473" s="874"/>
      <c r="H473" s="875"/>
      <c r="I473" s="875"/>
      <c r="J473" s="875"/>
      <c r="K473" s="876"/>
    </row>
    <row r="474" spans="1:11" x14ac:dyDescent="0.25">
      <c r="A474" s="874"/>
      <c r="B474" s="875"/>
      <c r="C474" s="875"/>
      <c r="D474" s="875"/>
      <c r="E474" s="875"/>
      <c r="F474" s="876"/>
      <c r="G474" s="874"/>
      <c r="H474" s="875"/>
      <c r="I474" s="875"/>
      <c r="J474" s="875"/>
      <c r="K474" s="876"/>
    </row>
    <row r="475" spans="1:11" x14ac:dyDescent="0.25">
      <c r="A475" s="874"/>
      <c r="B475" s="875"/>
      <c r="C475" s="875"/>
      <c r="D475" s="875"/>
      <c r="E475" s="875"/>
      <c r="F475" s="876"/>
      <c r="G475" s="874"/>
      <c r="H475" s="875"/>
      <c r="I475" s="875"/>
      <c r="J475" s="875"/>
      <c r="K475" s="876"/>
    </row>
    <row r="476" spans="1:11" x14ac:dyDescent="0.25">
      <c r="A476" s="874"/>
      <c r="B476" s="875"/>
      <c r="C476" s="875"/>
      <c r="D476" s="875"/>
      <c r="E476" s="875"/>
      <c r="F476" s="876"/>
      <c r="G476" s="874"/>
      <c r="H476" s="875"/>
      <c r="I476" s="875"/>
      <c r="J476" s="875"/>
      <c r="K476" s="876"/>
    </row>
    <row r="477" spans="1:11" x14ac:dyDescent="0.25">
      <c r="A477" s="874"/>
      <c r="B477" s="875"/>
      <c r="C477" s="875"/>
      <c r="D477" s="875"/>
      <c r="E477" s="875"/>
      <c r="F477" s="876"/>
      <c r="G477" s="874"/>
      <c r="H477" s="875"/>
      <c r="I477" s="875"/>
      <c r="J477" s="875"/>
      <c r="K477" s="876"/>
    </row>
    <row r="478" spans="1:11" x14ac:dyDescent="0.25">
      <c r="A478" s="874"/>
      <c r="B478" s="875"/>
      <c r="C478" s="875"/>
      <c r="D478" s="875"/>
      <c r="E478" s="875"/>
      <c r="F478" s="876"/>
      <c r="G478" s="874"/>
      <c r="H478" s="875"/>
      <c r="I478" s="875"/>
      <c r="J478" s="875"/>
      <c r="K478" s="876"/>
    </row>
    <row r="479" spans="1:11" x14ac:dyDescent="0.25">
      <c r="A479" s="874"/>
      <c r="B479" s="875"/>
      <c r="C479" s="875"/>
      <c r="D479" s="875"/>
      <c r="E479" s="875"/>
      <c r="F479" s="876"/>
      <c r="G479" s="874"/>
      <c r="H479" s="875"/>
      <c r="I479" s="875"/>
      <c r="J479" s="875"/>
      <c r="K479" s="876"/>
    </row>
    <row r="480" spans="1:11" x14ac:dyDescent="0.25">
      <c r="A480" s="874"/>
      <c r="B480" s="875"/>
      <c r="C480" s="875"/>
      <c r="D480" s="875"/>
      <c r="E480" s="875"/>
      <c r="F480" s="876"/>
      <c r="G480" s="874"/>
      <c r="H480" s="875"/>
      <c r="I480" s="875"/>
      <c r="J480" s="875"/>
      <c r="K480" s="876"/>
    </row>
    <row r="481" spans="1:11" x14ac:dyDescent="0.25">
      <c r="A481" s="874"/>
      <c r="B481" s="875"/>
      <c r="C481" s="875"/>
      <c r="D481" s="875"/>
      <c r="E481" s="875"/>
      <c r="F481" s="876"/>
      <c r="G481" s="874"/>
      <c r="H481" s="875"/>
      <c r="I481" s="875"/>
      <c r="J481" s="875"/>
      <c r="K481" s="876"/>
    </row>
    <row r="482" spans="1:11" x14ac:dyDescent="0.25">
      <c r="A482" s="874"/>
      <c r="B482" s="875"/>
      <c r="C482" s="875"/>
      <c r="D482" s="875"/>
      <c r="E482" s="875"/>
      <c r="F482" s="876"/>
      <c r="G482" s="874"/>
      <c r="H482" s="875"/>
      <c r="I482" s="875"/>
      <c r="J482" s="875"/>
      <c r="K482" s="876"/>
    </row>
    <row r="483" spans="1:11" x14ac:dyDescent="0.25">
      <c r="A483" s="874"/>
      <c r="B483" s="875"/>
      <c r="C483" s="875"/>
      <c r="D483" s="875"/>
      <c r="E483" s="875"/>
      <c r="F483" s="876"/>
      <c r="G483" s="874"/>
      <c r="H483" s="875"/>
      <c r="I483" s="875"/>
      <c r="J483" s="875"/>
      <c r="K483" s="876"/>
    </row>
    <row r="484" spans="1:11" ht="15.75" thickBot="1" x14ac:dyDescent="0.3">
      <c r="A484" s="874"/>
      <c r="B484" s="875"/>
      <c r="C484" s="875"/>
      <c r="D484" s="875"/>
      <c r="E484" s="875"/>
      <c r="F484" s="876"/>
      <c r="G484" s="874"/>
      <c r="H484" s="875"/>
      <c r="I484" s="875"/>
      <c r="J484" s="875"/>
      <c r="K484" s="876"/>
    </row>
    <row r="485" spans="1:11" x14ac:dyDescent="0.25">
      <c r="A485" s="1010" t="s">
        <v>782</v>
      </c>
      <c r="B485" s="1016"/>
      <c r="C485" s="1016"/>
      <c r="D485" s="1016"/>
      <c r="E485" s="1016"/>
      <c r="F485" s="1017"/>
      <c r="G485" s="1010" t="s">
        <v>783</v>
      </c>
      <c r="H485" s="1016"/>
      <c r="I485" s="1016"/>
      <c r="J485" s="1016"/>
      <c r="K485" s="1017"/>
    </row>
    <row r="486" spans="1:11" ht="15.75" thickBot="1" x14ac:dyDescent="0.3">
      <c r="A486" s="1018"/>
      <c r="B486" s="1019"/>
      <c r="C486" s="1019"/>
      <c r="D486" s="1019"/>
      <c r="E486" s="1019"/>
      <c r="F486" s="1020"/>
      <c r="G486" s="1018"/>
      <c r="H486" s="1019"/>
      <c r="I486" s="1019"/>
      <c r="J486" s="1019"/>
      <c r="K486" s="1020"/>
    </row>
    <row r="487" spans="1:11" x14ac:dyDescent="0.25">
      <c r="A487" s="877" t="s">
        <v>504</v>
      </c>
      <c r="B487" s="878"/>
      <c r="C487" s="878"/>
      <c r="D487" s="878"/>
      <c r="E487" s="878"/>
      <c r="F487" s="879"/>
      <c r="G487" s="877" t="s">
        <v>505</v>
      </c>
      <c r="H487" s="878"/>
      <c r="I487" s="878"/>
      <c r="J487" s="878"/>
      <c r="K487" s="879"/>
    </row>
    <row r="488" spans="1:11" x14ac:dyDescent="0.25">
      <c r="A488" s="874"/>
      <c r="B488" s="875"/>
      <c r="C488" s="875"/>
      <c r="D488" s="875"/>
      <c r="E488" s="875"/>
      <c r="F488" s="876"/>
      <c r="G488" s="874"/>
      <c r="H488" s="875"/>
      <c r="I488" s="875"/>
      <c r="J488" s="875"/>
      <c r="K488" s="876"/>
    </row>
    <row r="489" spans="1:11" x14ac:dyDescent="0.25">
      <c r="A489" s="874"/>
      <c r="B489" s="875"/>
      <c r="C489" s="875"/>
      <c r="D489" s="875"/>
      <c r="E489" s="875"/>
      <c r="F489" s="876"/>
      <c r="G489" s="874"/>
      <c r="H489" s="875"/>
      <c r="I489" s="875"/>
      <c r="J489" s="875"/>
      <c r="K489" s="876"/>
    </row>
    <row r="490" spans="1:11" x14ac:dyDescent="0.25">
      <c r="A490" s="874"/>
      <c r="B490" s="875"/>
      <c r="C490" s="875"/>
      <c r="D490" s="875"/>
      <c r="E490" s="875"/>
      <c r="F490" s="876"/>
      <c r="G490" s="874"/>
      <c r="H490" s="875"/>
      <c r="I490" s="875"/>
      <c r="J490" s="875"/>
      <c r="K490" s="876"/>
    </row>
    <row r="491" spans="1:11" x14ac:dyDescent="0.25">
      <c r="A491" s="874"/>
      <c r="B491" s="875"/>
      <c r="C491" s="875"/>
      <c r="D491" s="875"/>
      <c r="E491" s="875"/>
      <c r="F491" s="876"/>
      <c r="G491" s="874"/>
      <c r="H491" s="875"/>
      <c r="I491" s="875"/>
      <c r="J491" s="875"/>
      <c r="K491" s="876"/>
    </row>
    <row r="492" spans="1:11" x14ac:dyDescent="0.25">
      <c r="A492" s="874"/>
      <c r="B492" s="875"/>
      <c r="C492" s="875"/>
      <c r="D492" s="875"/>
      <c r="E492" s="875"/>
      <c r="F492" s="876"/>
      <c r="G492" s="874"/>
      <c r="H492" s="875"/>
      <c r="I492" s="875"/>
      <c r="J492" s="875"/>
      <c r="K492" s="876"/>
    </row>
    <row r="493" spans="1:11" x14ac:dyDescent="0.25">
      <c r="A493" s="874"/>
      <c r="B493" s="875"/>
      <c r="C493" s="875"/>
      <c r="D493" s="875"/>
      <c r="E493" s="875"/>
      <c r="F493" s="876"/>
      <c r="G493" s="874"/>
      <c r="H493" s="875"/>
      <c r="I493" s="875"/>
      <c r="J493" s="875"/>
      <c r="K493" s="876"/>
    </row>
    <row r="494" spans="1:11" x14ac:dyDescent="0.25">
      <c r="A494" s="874"/>
      <c r="B494" s="875"/>
      <c r="C494" s="875"/>
      <c r="D494" s="875"/>
      <c r="E494" s="875"/>
      <c r="F494" s="876"/>
      <c r="G494" s="874"/>
      <c r="H494" s="875"/>
      <c r="I494" s="875"/>
      <c r="J494" s="875"/>
      <c r="K494" s="876"/>
    </row>
    <row r="495" spans="1:11" x14ac:dyDescent="0.25">
      <c r="A495" s="874"/>
      <c r="B495" s="875"/>
      <c r="C495" s="875"/>
      <c r="D495" s="875"/>
      <c r="E495" s="875"/>
      <c r="F495" s="876"/>
      <c r="G495" s="874"/>
      <c r="H495" s="875"/>
      <c r="I495" s="875"/>
      <c r="J495" s="875"/>
      <c r="K495" s="876"/>
    </row>
    <row r="496" spans="1:11" x14ac:dyDescent="0.25">
      <c r="A496" s="874"/>
      <c r="B496" s="875"/>
      <c r="C496" s="875"/>
      <c r="D496" s="875"/>
      <c r="E496" s="875"/>
      <c r="F496" s="876"/>
      <c r="G496" s="874"/>
      <c r="H496" s="875"/>
      <c r="I496" s="875"/>
      <c r="J496" s="875"/>
      <c r="K496" s="876"/>
    </row>
    <row r="497" spans="1:11" x14ac:dyDescent="0.25">
      <c r="A497" s="874"/>
      <c r="B497" s="875"/>
      <c r="C497" s="875"/>
      <c r="D497" s="875"/>
      <c r="E497" s="875"/>
      <c r="F497" s="876"/>
      <c r="G497" s="874"/>
      <c r="H497" s="875"/>
      <c r="I497" s="875"/>
      <c r="J497" s="875"/>
      <c r="K497" s="876"/>
    </row>
    <row r="498" spans="1:11" x14ac:dyDescent="0.25">
      <c r="A498" s="874"/>
      <c r="B498" s="875"/>
      <c r="C498" s="875"/>
      <c r="D498" s="875"/>
      <c r="E498" s="875"/>
      <c r="F498" s="876"/>
      <c r="G498" s="874"/>
      <c r="H498" s="875"/>
      <c r="I498" s="875"/>
      <c r="J498" s="875"/>
      <c r="K498" s="876"/>
    </row>
    <row r="499" spans="1:11" x14ac:dyDescent="0.25">
      <c r="A499" s="874"/>
      <c r="B499" s="875"/>
      <c r="C499" s="875"/>
      <c r="D499" s="875"/>
      <c r="E499" s="875"/>
      <c r="F499" s="876"/>
      <c r="G499" s="874"/>
      <c r="H499" s="875"/>
      <c r="I499" s="875"/>
      <c r="J499" s="875"/>
      <c r="K499" s="876"/>
    </row>
    <row r="500" spans="1:11" ht="15.75" thickBot="1" x14ac:dyDescent="0.3">
      <c r="A500" s="874"/>
      <c r="B500" s="875"/>
      <c r="C500" s="875"/>
      <c r="D500" s="875"/>
      <c r="E500" s="875"/>
      <c r="F500" s="876"/>
      <c r="G500" s="874"/>
      <c r="H500" s="875"/>
      <c r="I500" s="875"/>
      <c r="J500" s="875"/>
      <c r="K500" s="876"/>
    </row>
    <row r="501" spans="1:11" x14ac:dyDescent="0.25">
      <c r="A501" s="1010" t="s">
        <v>1263</v>
      </c>
      <c r="B501" s="1016"/>
      <c r="C501" s="1016"/>
      <c r="D501" s="1016"/>
      <c r="E501" s="1016"/>
      <c r="F501" s="1017"/>
      <c r="G501" s="1010" t="s">
        <v>1264</v>
      </c>
      <c r="H501" s="1016"/>
      <c r="I501" s="1016"/>
      <c r="J501" s="1016"/>
      <c r="K501" s="1017"/>
    </row>
    <row r="502" spans="1:11" ht="15.75" thickBot="1" x14ac:dyDescent="0.3">
      <c r="A502" s="1018"/>
      <c r="B502" s="1019"/>
      <c r="C502" s="1019"/>
      <c r="D502" s="1019"/>
      <c r="E502" s="1019"/>
      <c r="F502" s="1020"/>
      <c r="G502" s="1018"/>
      <c r="H502" s="1019"/>
      <c r="I502" s="1019"/>
      <c r="J502" s="1019"/>
      <c r="K502" s="1020"/>
    </row>
    <row r="503" spans="1:11" x14ac:dyDescent="0.25">
      <c r="A503" s="877" t="s">
        <v>504</v>
      </c>
      <c r="B503" s="878"/>
      <c r="C503" s="878"/>
      <c r="D503" s="878"/>
      <c r="E503" s="878"/>
      <c r="F503" s="879"/>
      <c r="G503" s="877"/>
      <c r="H503" s="878"/>
      <c r="I503" s="878"/>
      <c r="J503" s="878"/>
      <c r="K503" s="879"/>
    </row>
    <row r="504" spans="1:11" x14ac:dyDescent="0.25">
      <c r="A504" s="874"/>
      <c r="B504" s="875"/>
      <c r="C504" s="875"/>
      <c r="D504" s="875"/>
      <c r="E504" s="875"/>
      <c r="F504" s="876"/>
      <c r="G504" s="874"/>
      <c r="H504" s="875"/>
      <c r="I504" s="875"/>
      <c r="J504" s="875"/>
      <c r="K504" s="876"/>
    </row>
    <row r="505" spans="1:11" x14ac:dyDescent="0.25">
      <c r="A505" s="874"/>
      <c r="B505" s="875"/>
      <c r="C505" s="875"/>
      <c r="D505" s="875"/>
      <c r="E505" s="875"/>
      <c r="F505" s="876"/>
      <c r="G505" s="874"/>
      <c r="H505" s="875"/>
      <c r="I505" s="875"/>
      <c r="J505" s="875"/>
      <c r="K505" s="876"/>
    </row>
    <row r="506" spans="1:11" x14ac:dyDescent="0.25">
      <c r="A506" s="874"/>
      <c r="B506" s="875"/>
      <c r="C506" s="875"/>
      <c r="D506" s="875"/>
      <c r="E506" s="875"/>
      <c r="F506" s="876"/>
      <c r="G506" s="874"/>
      <c r="H506" s="875"/>
      <c r="I506" s="875"/>
      <c r="J506" s="875"/>
      <c r="K506" s="876"/>
    </row>
    <row r="507" spans="1:11" x14ac:dyDescent="0.25">
      <c r="A507" s="874"/>
      <c r="B507" s="875"/>
      <c r="C507" s="875"/>
      <c r="D507" s="875"/>
      <c r="E507" s="875"/>
      <c r="F507" s="876"/>
      <c r="G507" s="874"/>
      <c r="H507" s="875"/>
      <c r="I507" s="875"/>
      <c r="J507" s="875"/>
      <c r="K507" s="876"/>
    </row>
    <row r="508" spans="1:11" x14ac:dyDescent="0.25">
      <c r="A508" s="874"/>
      <c r="B508" s="875"/>
      <c r="C508" s="875"/>
      <c r="D508" s="875"/>
      <c r="E508" s="875"/>
      <c r="F508" s="876"/>
      <c r="G508" s="874"/>
      <c r="H508" s="875"/>
      <c r="I508" s="875"/>
      <c r="J508" s="875"/>
      <c r="K508" s="876"/>
    </row>
    <row r="509" spans="1:11" x14ac:dyDescent="0.25">
      <c r="A509" s="874"/>
      <c r="B509" s="875"/>
      <c r="C509" s="875"/>
      <c r="D509" s="875"/>
      <c r="E509" s="875"/>
      <c r="F509" s="876"/>
      <c r="G509" s="874"/>
      <c r="H509" s="875"/>
      <c r="I509" s="875"/>
      <c r="J509" s="875"/>
      <c r="K509" s="876"/>
    </row>
    <row r="510" spans="1:11" x14ac:dyDescent="0.25">
      <c r="A510" s="874"/>
      <c r="B510" s="875"/>
      <c r="C510" s="875"/>
      <c r="D510" s="875"/>
      <c r="E510" s="875"/>
      <c r="F510" s="876"/>
      <c r="G510" s="874"/>
      <c r="H510" s="875"/>
      <c r="I510" s="875"/>
      <c r="J510" s="875"/>
      <c r="K510" s="876"/>
    </row>
    <row r="511" spans="1:11" x14ac:dyDescent="0.25">
      <c r="A511" s="874"/>
      <c r="B511" s="875"/>
      <c r="C511" s="875"/>
      <c r="D511" s="875"/>
      <c r="E511" s="875"/>
      <c r="F511" s="876"/>
      <c r="G511" s="874"/>
      <c r="H511" s="875"/>
      <c r="I511" s="875"/>
      <c r="J511" s="875"/>
      <c r="K511" s="876"/>
    </row>
    <row r="512" spans="1:11" x14ac:dyDescent="0.25">
      <c r="A512" s="874"/>
      <c r="B512" s="875"/>
      <c r="C512" s="875"/>
      <c r="D512" s="875"/>
      <c r="E512" s="875"/>
      <c r="F512" s="876"/>
      <c r="G512" s="874"/>
      <c r="H512" s="875"/>
      <c r="I512" s="875"/>
      <c r="J512" s="875"/>
      <c r="K512" s="876"/>
    </row>
    <row r="513" spans="1:11" x14ac:dyDescent="0.25">
      <c r="A513" s="874"/>
      <c r="B513" s="875"/>
      <c r="C513" s="875"/>
      <c r="D513" s="875"/>
      <c r="E513" s="875"/>
      <c r="F513" s="876"/>
      <c r="G513" s="874"/>
      <c r="H513" s="875"/>
      <c r="I513" s="875"/>
      <c r="J513" s="875"/>
      <c r="K513" s="876"/>
    </row>
    <row r="514" spans="1:11" x14ac:dyDescent="0.25">
      <c r="A514" s="874"/>
      <c r="B514" s="875"/>
      <c r="C514" s="875"/>
      <c r="D514" s="875"/>
      <c r="E514" s="875"/>
      <c r="F514" s="876"/>
      <c r="G514" s="874"/>
      <c r="H514" s="875"/>
      <c r="I514" s="875"/>
      <c r="J514" s="875"/>
      <c r="K514" s="876"/>
    </row>
    <row r="515" spans="1:11" x14ac:dyDescent="0.25">
      <c r="A515" s="874"/>
      <c r="B515" s="875"/>
      <c r="C515" s="875"/>
      <c r="D515" s="875"/>
      <c r="E515" s="875"/>
      <c r="F515" s="876"/>
      <c r="G515" s="874"/>
      <c r="H515" s="875"/>
      <c r="I515" s="875"/>
      <c r="J515" s="875"/>
      <c r="K515" s="876"/>
    </row>
    <row r="516" spans="1:11" ht="15.75" thickBot="1" x14ac:dyDescent="0.3">
      <c r="A516" s="874"/>
      <c r="B516" s="875"/>
      <c r="C516" s="875"/>
      <c r="D516" s="875"/>
      <c r="E516" s="875"/>
      <c r="F516" s="876"/>
      <c r="G516" s="874"/>
      <c r="H516" s="875"/>
      <c r="I516" s="875"/>
      <c r="J516" s="875"/>
      <c r="K516" s="876"/>
    </row>
    <row r="517" spans="1:11" x14ac:dyDescent="0.25">
      <c r="A517" s="1010" t="s">
        <v>1265</v>
      </c>
      <c r="B517" s="1016"/>
      <c r="C517" s="1016"/>
      <c r="D517" s="1016"/>
      <c r="E517" s="1016"/>
      <c r="F517" s="1017"/>
      <c r="G517" s="1010" t="s">
        <v>1266</v>
      </c>
      <c r="H517" s="1016"/>
      <c r="I517" s="1016"/>
      <c r="J517" s="1016"/>
      <c r="K517" s="1017"/>
    </row>
    <row r="518" spans="1:11" ht="36" customHeight="1" thickBot="1" x14ac:dyDescent="0.3">
      <c r="A518" s="1018"/>
      <c r="B518" s="1019"/>
      <c r="C518" s="1019"/>
      <c r="D518" s="1019"/>
      <c r="E518" s="1019"/>
      <c r="F518" s="1020"/>
      <c r="G518" s="1018"/>
      <c r="H518" s="1019"/>
      <c r="I518" s="1019"/>
      <c r="J518" s="1019"/>
      <c r="K518" s="1020"/>
    </row>
    <row r="519" spans="1:11" x14ac:dyDescent="0.25">
      <c r="A519" s="877" t="s">
        <v>504</v>
      </c>
      <c r="B519" s="878"/>
      <c r="C519" s="878"/>
      <c r="D519" s="878"/>
      <c r="E519" s="878"/>
      <c r="F519" s="879"/>
      <c r="G519" s="877" t="s">
        <v>505</v>
      </c>
      <c r="H519" s="878"/>
      <c r="I519" s="878"/>
      <c r="J519" s="878"/>
      <c r="K519" s="879"/>
    </row>
    <row r="520" spans="1:11" x14ac:dyDescent="0.25">
      <c r="A520" s="874"/>
      <c r="B520" s="875"/>
      <c r="C520" s="875"/>
      <c r="D520" s="875"/>
      <c r="E520" s="875"/>
      <c r="F520" s="876"/>
      <c r="G520" s="874"/>
      <c r="H520" s="875"/>
      <c r="I520" s="875"/>
      <c r="J520" s="875"/>
      <c r="K520" s="876"/>
    </row>
    <row r="521" spans="1:11" x14ac:dyDescent="0.25">
      <c r="A521" s="874"/>
      <c r="B521" s="875"/>
      <c r="C521" s="875"/>
      <c r="D521" s="875"/>
      <c r="E521" s="875"/>
      <c r="F521" s="876"/>
      <c r="G521" s="874"/>
      <c r="H521" s="875"/>
      <c r="I521" s="875"/>
      <c r="J521" s="875"/>
      <c r="K521" s="876"/>
    </row>
    <row r="522" spans="1:11" x14ac:dyDescent="0.25">
      <c r="A522" s="874"/>
      <c r="B522" s="875"/>
      <c r="C522" s="875"/>
      <c r="D522" s="875"/>
      <c r="E522" s="875"/>
      <c r="F522" s="876"/>
      <c r="G522" s="874"/>
      <c r="H522" s="875"/>
      <c r="I522" s="875"/>
      <c r="J522" s="875"/>
      <c r="K522" s="876"/>
    </row>
    <row r="523" spans="1:11" x14ac:dyDescent="0.25">
      <c r="A523" s="874"/>
      <c r="B523" s="875"/>
      <c r="C523" s="875"/>
      <c r="D523" s="875"/>
      <c r="E523" s="875"/>
      <c r="F523" s="876"/>
      <c r="G523" s="874"/>
      <c r="H523" s="875"/>
      <c r="I523" s="875"/>
      <c r="J523" s="875"/>
      <c r="K523" s="876"/>
    </row>
    <row r="524" spans="1:11" x14ac:dyDescent="0.25">
      <c r="A524" s="874"/>
      <c r="B524" s="875"/>
      <c r="C524" s="875"/>
      <c r="D524" s="875"/>
      <c r="E524" s="875"/>
      <c r="F524" s="876"/>
      <c r="G524" s="874"/>
      <c r="H524" s="875"/>
      <c r="I524" s="875"/>
      <c r="J524" s="875"/>
      <c r="K524" s="876"/>
    </row>
    <row r="525" spans="1:11" x14ac:dyDescent="0.25">
      <c r="A525" s="874"/>
      <c r="B525" s="875"/>
      <c r="C525" s="875"/>
      <c r="D525" s="875"/>
      <c r="E525" s="875"/>
      <c r="F525" s="876"/>
      <c r="G525" s="874"/>
      <c r="H525" s="875"/>
      <c r="I525" s="875"/>
      <c r="J525" s="875"/>
      <c r="K525" s="876"/>
    </row>
    <row r="526" spans="1:11" x14ac:dyDescent="0.25">
      <c r="A526" s="874"/>
      <c r="B526" s="875"/>
      <c r="C526" s="875"/>
      <c r="D526" s="875"/>
      <c r="E526" s="875"/>
      <c r="F526" s="876"/>
      <c r="G526" s="874"/>
      <c r="H526" s="875"/>
      <c r="I526" s="875"/>
      <c r="J526" s="875"/>
      <c r="K526" s="876"/>
    </row>
    <row r="527" spans="1:11" x14ac:dyDescent="0.25">
      <c r="A527" s="874"/>
      <c r="B527" s="875"/>
      <c r="C527" s="875"/>
      <c r="D527" s="875"/>
      <c r="E527" s="875"/>
      <c r="F527" s="876"/>
      <c r="G527" s="874"/>
      <c r="H527" s="875"/>
      <c r="I527" s="875"/>
      <c r="J527" s="875"/>
      <c r="K527" s="876"/>
    </row>
    <row r="528" spans="1:11" x14ac:dyDescent="0.25">
      <c r="A528" s="874"/>
      <c r="B528" s="875"/>
      <c r="C528" s="875"/>
      <c r="D528" s="875"/>
      <c r="E528" s="875"/>
      <c r="F528" s="876"/>
      <c r="G528" s="874"/>
      <c r="H528" s="875"/>
      <c r="I528" s="875"/>
      <c r="J528" s="875"/>
      <c r="K528" s="876"/>
    </row>
    <row r="529" spans="1:11" x14ac:dyDescent="0.25">
      <c r="A529" s="874"/>
      <c r="B529" s="875"/>
      <c r="C529" s="875"/>
      <c r="D529" s="875"/>
      <c r="E529" s="875"/>
      <c r="F529" s="876"/>
      <c r="G529" s="874"/>
      <c r="H529" s="875"/>
      <c r="I529" s="875"/>
      <c r="J529" s="875"/>
      <c r="K529" s="876"/>
    </row>
    <row r="530" spans="1:11" x14ac:dyDescent="0.25">
      <c r="A530" s="874"/>
      <c r="B530" s="875"/>
      <c r="C530" s="875"/>
      <c r="D530" s="875"/>
      <c r="E530" s="875"/>
      <c r="F530" s="876"/>
      <c r="G530" s="874"/>
      <c r="H530" s="875"/>
      <c r="I530" s="875"/>
      <c r="J530" s="875"/>
      <c r="K530" s="876"/>
    </row>
    <row r="531" spans="1:11" x14ac:dyDescent="0.25">
      <c r="A531" s="874"/>
      <c r="B531" s="875"/>
      <c r="C531" s="875"/>
      <c r="D531" s="875"/>
      <c r="E531" s="875"/>
      <c r="F531" s="876"/>
      <c r="G531" s="874"/>
      <c r="H531" s="875"/>
      <c r="I531" s="875"/>
      <c r="J531" s="875"/>
      <c r="K531" s="876"/>
    </row>
    <row r="532" spans="1:11" ht="15.75" thickBot="1" x14ac:dyDescent="0.3">
      <c r="A532" s="874"/>
      <c r="B532" s="875"/>
      <c r="C532" s="875"/>
      <c r="D532" s="875"/>
      <c r="E532" s="875"/>
      <c r="F532" s="876"/>
      <c r="G532" s="874"/>
      <c r="H532" s="875"/>
      <c r="I532" s="875"/>
      <c r="J532" s="875"/>
      <c r="K532" s="876"/>
    </row>
    <row r="533" spans="1:11" x14ac:dyDescent="0.25">
      <c r="A533" s="1010" t="s">
        <v>1038</v>
      </c>
      <c r="B533" s="1016"/>
      <c r="C533" s="1016"/>
      <c r="D533" s="1016"/>
      <c r="E533" s="1016"/>
      <c r="F533" s="1017"/>
      <c r="G533" s="1010" t="s">
        <v>1038</v>
      </c>
      <c r="H533" s="1016"/>
      <c r="I533" s="1016"/>
      <c r="J533" s="1016"/>
      <c r="K533" s="1017"/>
    </row>
    <row r="534" spans="1:11" ht="15.75" thickBot="1" x14ac:dyDescent="0.3">
      <c r="A534" s="1018"/>
      <c r="B534" s="1019"/>
      <c r="C534" s="1019"/>
      <c r="D534" s="1019"/>
      <c r="E534" s="1019"/>
      <c r="F534" s="1020"/>
      <c r="G534" s="1018"/>
      <c r="H534" s="1019"/>
      <c r="I534" s="1019"/>
      <c r="J534" s="1019"/>
      <c r="K534" s="1020"/>
    </row>
    <row r="535" spans="1:11" x14ac:dyDescent="0.25">
      <c r="A535" s="877" t="s">
        <v>504</v>
      </c>
      <c r="B535" s="878"/>
      <c r="C535" s="878"/>
      <c r="D535" s="878"/>
      <c r="E535" s="878"/>
      <c r="F535" s="879"/>
      <c r="G535" s="877" t="s">
        <v>505</v>
      </c>
      <c r="H535" s="878"/>
      <c r="I535" s="878"/>
      <c r="J535" s="878"/>
      <c r="K535" s="879"/>
    </row>
    <row r="536" spans="1:11" x14ac:dyDescent="0.25">
      <c r="A536" s="874"/>
      <c r="B536" s="875"/>
      <c r="C536" s="875"/>
      <c r="D536" s="875"/>
      <c r="E536" s="875"/>
      <c r="F536" s="876"/>
      <c r="G536" s="874"/>
      <c r="H536" s="875"/>
      <c r="I536" s="875"/>
      <c r="J536" s="875"/>
      <c r="K536" s="876"/>
    </row>
    <row r="537" spans="1:11" x14ac:dyDescent="0.25">
      <c r="A537" s="874"/>
      <c r="B537" s="875"/>
      <c r="C537" s="875"/>
      <c r="D537" s="875"/>
      <c r="E537" s="875"/>
      <c r="F537" s="876"/>
      <c r="G537" s="874"/>
      <c r="H537" s="875"/>
      <c r="I537" s="875"/>
      <c r="J537" s="875"/>
      <c r="K537" s="876"/>
    </row>
    <row r="538" spans="1:11" x14ac:dyDescent="0.25">
      <c r="A538" s="874"/>
      <c r="B538" s="875"/>
      <c r="C538" s="875"/>
      <c r="D538" s="875"/>
      <c r="E538" s="875"/>
      <c r="F538" s="876"/>
      <c r="G538" s="874"/>
      <c r="H538" s="875"/>
      <c r="I538" s="875"/>
      <c r="J538" s="875"/>
      <c r="K538" s="876"/>
    </row>
    <row r="539" spans="1:11" x14ac:dyDescent="0.25">
      <c r="A539" s="874"/>
      <c r="B539" s="875"/>
      <c r="C539" s="875"/>
      <c r="D539" s="875"/>
      <c r="E539" s="875"/>
      <c r="F539" s="876"/>
      <c r="G539" s="874"/>
      <c r="H539" s="875"/>
      <c r="I539" s="875"/>
      <c r="J539" s="875"/>
      <c r="K539" s="876"/>
    </row>
    <row r="540" spans="1:11" x14ac:dyDescent="0.25">
      <c r="A540" s="874"/>
      <c r="B540" s="875"/>
      <c r="C540" s="875"/>
      <c r="D540" s="875"/>
      <c r="E540" s="875"/>
      <c r="F540" s="876"/>
      <c r="G540" s="874"/>
      <c r="H540" s="875"/>
      <c r="I540" s="875"/>
      <c r="J540" s="875"/>
      <c r="K540" s="876"/>
    </row>
    <row r="541" spans="1:11" x14ac:dyDescent="0.25">
      <c r="A541" s="874"/>
      <c r="B541" s="875"/>
      <c r="C541" s="875"/>
      <c r="D541" s="875"/>
      <c r="E541" s="875"/>
      <c r="F541" s="876"/>
      <c r="G541" s="874"/>
      <c r="H541" s="875"/>
      <c r="I541" s="875"/>
      <c r="J541" s="875"/>
      <c r="K541" s="876"/>
    </row>
    <row r="542" spans="1:11" x14ac:dyDescent="0.25">
      <c r="A542" s="874"/>
      <c r="B542" s="875"/>
      <c r="C542" s="875"/>
      <c r="D542" s="875"/>
      <c r="E542" s="875"/>
      <c r="F542" s="876"/>
      <c r="G542" s="874"/>
      <c r="H542" s="875"/>
      <c r="I542" s="875"/>
      <c r="J542" s="875"/>
      <c r="K542" s="876"/>
    </row>
    <row r="543" spans="1:11" x14ac:dyDescent="0.25">
      <c r="A543" s="874"/>
      <c r="B543" s="875"/>
      <c r="C543" s="875"/>
      <c r="D543" s="875"/>
      <c r="E543" s="875"/>
      <c r="F543" s="876"/>
      <c r="G543" s="874"/>
      <c r="H543" s="875"/>
      <c r="I543" s="875"/>
      <c r="J543" s="875"/>
      <c r="K543" s="876"/>
    </row>
    <row r="544" spans="1:11" x14ac:dyDescent="0.25">
      <c r="A544" s="874"/>
      <c r="B544" s="875"/>
      <c r="C544" s="875"/>
      <c r="D544" s="875"/>
      <c r="E544" s="875"/>
      <c r="F544" s="876"/>
      <c r="G544" s="874"/>
      <c r="H544" s="875"/>
      <c r="I544" s="875"/>
      <c r="J544" s="875"/>
      <c r="K544" s="876"/>
    </row>
    <row r="545" spans="1:11" x14ac:dyDescent="0.25">
      <c r="A545" s="874"/>
      <c r="B545" s="875"/>
      <c r="C545" s="875"/>
      <c r="D545" s="875"/>
      <c r="E545" s="875"/>
      <c r="F545" s="876"/>
      <c r="G545" s="874"/>
      <c r="H545" s="875"/>
      <c r="I545" s="875"/>
      <c r="J545" s="875"/>
      <c r="K545" s="876"/>
    </row>
    <row r="546" spans="1:11" x14ac:dyDescent="0.25">
      <c r="A546" s="874"/>
      <c r="B546" s="875"/>
      <c r="C546" s="875"/>
      <c r="D546" s="875"/>
      <c r="E546" s="875"/>
      <c r="F546" s="876"/>
      <c r="G546" s="874"/>
      <c r="H546" s="875"/>
      <c r="I546" s="875"/>
      <c r="J546" s="875"/>
      <c r="K546" s="876"/>
    </row>
    <row r="547" spans="1:11" x14ac:dyDescent="0.25">
      <c r="A547" s="874"/>
      <c r="B547" s="875"/>
      <c r="C547" s="875"/>
      <c r="D547" s="875"/>
      <c r="E547" s="875"/>
      <c r="F547" s="876"/>
      <c r="G547" s="874"/>
      <c r="H547" s="875"/>
      <c r="I547" s="875"/>
      <c r="J547" s="875"/>
      <c r="K547" s="876"/>
    </row>
    <row r="548" spans="1:11" ht="15.75" thickBot="1" x14ac:dyDescent="0.3">
      <c r="A548" s="874"/>
      <c r="B548" s="875"/>
      <c r="C548" s="875"/>
      <c r="D548" s="875"/>
      <c r="E548" s="875"/>
      <c r="F548" s="876"/>
      <c r="G548" s="874"/>
      <c r="H548" s="875"/>
      <c r="I548" s="875"/>
      <c r="J548" s="875"/>
      <c r="K548" s="876"/>
    </row>
    <row r="549" spans="1:11" x14ac:dyDescent="0.25">
      <c r="A549" s="1010" t="s">
        <v>1173</v>
      </c>
      <c r="B549" s="1016"/>
      <c r="C549" s="1016"/>
      <c r="D549" s="1016"/>
      <c r="E549" s="1016"/>
      <c r="F549" s="1017"/>
      <c r="G549" s="1010" t="s">
        <v>1174</v>
      </c>
      <c r="H549" s="1016"/>
      <c r="I549" s="1016"/>
      <c r="J549" s="1016"/>
      <c r="K549" s="1017"/>
    </row>
    <row r="550" spans="1:11" ht="15.75" thickBot="1" x14ac:dyDescent="0.3">
      <c r="A550" s="1018"/>
      <c r="B550" s="1019"/>
      <c r="C550" s="1019"/>
      <c r="D550" s="1019"/>
      <c r="E550" s="1019"/>
      <c r="F550" s="1020"/>
      <c r="G550" s="1018"/>
      <c r="H550" s="1019"/>
      <c r="I550" s="1019"/>
      <c r="J550" s="1019"/>
      <c r="K550" s="1020"/>
    </row>
    <row r="551" spans="1:11" x14ac:dyDescent="0.25">
      <c r="A551" s="877" t="s">
        <v>504</v>
      </c>
      <c r="B551" s="878"/>
      <c r="C551" s="878"/>
      <c r="D551" s="878"/>
      <c r="E551" s="878"/>
      <c r="F551" s="879"/>
      <c r="G551" s="877" t="s">
        <v>505</v>
      </c>
      <c r="H551" s="878"/>
      <c r="I551" s="878"/>
      <c r="J551" s="878"/>
      <c r="K551" s="879"/>
    </row>
    <row r="552" spans="1:11" x14ac:dyDescent="0.25">
      <c r="A552" s="874"/>
      <c r="B552" s="875"/>
      <c r="C552" s="875"/>
      <c r="D552" s="875"/>
      <c r="E552" s="875"/>
      <c r="F552" s="876"/>
      <c r="G552" s="874"/>
      <c r="H552" s="875"/>
      <c r="I552" s="875"/>
      <c r="J552" s="875"/>
      <c r="K552" s="876"/>
    </row>
    <row r="553" spans="1:11" x14ac:dyDescent="0.25">
      <c r="A553" s="874"/>
      <c r="B553" s="875"/>
      <c r="C553" s="875"/>
      <c r="D553" s="875"/>
      <c r="E553" s="875"/>
      <c r="F553" s="876"/>
      <c r="G553" s="874"/>
      <c r="H553" s="875"/>
      <c r="I553" s="875"/>
      <c r="J553" s="875"/>
      <c r="K553" s="876"/>
    </row>
    <row r="554" spans="1:11" x14ac:dyDescent="0.25">
      <c r="A554" s="874"/>
      <c r="B554" s="875"/>
      <c r="C554" s="875"/>
      <c r="D554" s="875"/>
      <c r="E554" s="875"/>
      <c r="F554" s="876"/>
      <c r="G554" s="874"/>
      <c r="H554" s="875"/>
      <c r="I554" s="875"/>
      <c r="J554" s="875"/>
      <c r="K554" s="876"/>
    </row>
    <row r="555" spans="1:11" x14ac:dyDescent="0.25">
      <c r="A555" s="874"/>
      <c r="B555" s="875"/>
      <c r="C555" s="875"/>
      <c r="D555" s="875"/>
      <c r="E555" s="875"/>
      <c r="F555" s="876"/>
      <c r="G555" s="874"/>
      <c r="H555" s="875"/>
      <c r="I555" s="875"/>
      <c r="J555" s="875"/>
      <c r="K555" s="876"/>
    </row>
    <row r="556" spans="1:11" x14ac:dyDescent="0.25">
      <c r="A556" s="874"/>
      <c r="B556" s="875"/>
      <c r="C556" s="875"/>
      <c r="D556" s="875"/>
      <c r="E556" s="875"/>
      <c r="F556" s="876"/>
      <c r="G556" s="874"/>
      <c r="H556" s="875"/>
      <c r="I556" s="875"/>
      <c r="J556" s="875"/>
      <c r="K556" s="876"/>
    </row>
    <row r="557" spans="1:11" x14ac:dyDescent="0.25">
      <c r="A557" s="874"/>
      <c r="B557" s="875"/>
      <c r="C557" s="875"/>
      <c r="D557" s="875"/>
      <c r="E557" s="875"/>
      <c r="F557" s="876"/>
      <c r="G557" s="874"/>
      <c r="H557" s="875"/>
      <c r="I557" s="875"/>
      <c r="J557" s="875"/>
      <c r="K557" s="876"/>
    </row>
    <row r="558" spans="1:11" x14ac:dyDescent="0.25">
      <c r="A558" s="874"/>
      <c r="B558" s="875"/>
      <c r="C558" s="875"/>
      <c r="D558" s="875"/>
      <c r="E558" s="875"/>
      <c r="F558" s="876"/>
      <c r="G558" s="874"/>
      <c r="H558" s="875"/>
      <c r="I558" s="875"/>
      <c r="J558" s="875"/>
      <c r="K558" s="876"/>
    </row>
    <row r="559" spans="1:11" x14ac:dyDescent="0.25">
      <c r="A559" s="874"/>
      <c r="B559" s="875"/>
      <c r="C559" s="875"/>
      <c r="D559" s="875"/>
      <c r="E559" s="875"/>
      <c r="F559" s="876"/>
      <c r="G559" s="874"/>
      <c r="H559" s="875"/>
      <c r="I559" s="875"/>
      <c r="J559" s="875"/>
      <c r="K559" s="876"/>
    </row>
    <row r="560" spans="1:11" x14ac:dyDescent="0.25">
      <c r="A560" s="874"/>
      <c r="B560" s="875"/>
      <c r="C560" s="875"/>
      <c r="D560" s="875"/>
      <c r="E560" s="875"/>
      <c r="F560" s="876"/>
      <c r="G560" s="874"/>
      <c r="H560" s="875"/>
      <c r="I560" s="875"/>
      <c r="J560" s="875"/>
      <c r="K560" s="876"/>
    </row>
    <row r="561" spans="1:11" x14ac:dyDescent="0.25">
      <c r="A561" s="874"/>
      <c r="B561" s="875"/>
      <c r="C561" s="875"/>
      <c r="D561" s="875"/>
      <c r="E561" s="875"/>
      <c r="F561" s="876"/>
      <c r="G561" s="874"/>
      <c r="H561" s="875"/>
      <c r="I561" s="875"/>
      <c r="J561" s="875"/>
      <c r="K561" s="876"/>
    </row>
    <row r="562" spans="1:11" x14ac:dyDescent="0.25">
      <c r="A562" s="874"/>
      <c r="B562" s="875"/>
      <c r="C562" s="875"/>
      <c r="D562" s="875"/>
      <c r="E562" s="875"/>
      <c r="F562" s="876"/>
      <c r="G562" s="874"/>
      <c r="H562" s="875"/>
      <c r="I562" s="875"/>
      <c r="J562" s="875"/>
      <c r="K562" s="876"/>
    </row>
    <row r="563" spans="1:11" x14ac:dyDescent="0.25">
      <c r="A563" s="874"/>
      <c r="B563" s="875"/>
      <c r="C563" s="875"/>
      <c r="D563" s="875"/>
      <c r="E563" s="875"/>
      <c r="F563" s="876"/>
      <c r="G563" s="874"/>
      <c r="H563" s="875"/>
      <c r="I563" s="875"/>
      <c r="J563" s="875"/>
      <c r="K563" s="876"/>
    </row>
    <row r="564" spans="1:11" ht="15.75" thickBot="1" x14ac:dyDescent="0.3">
      <c r="A564" s="874"/>
      <c r="B564" s="875"/>
      <c r="C564" s="875"/>
      <c r="D564" s="875"/>
      <c r="E564" s="875"/>
      <c r="F564" s="876"/>
      <c r="G564" s="874"/>
      <c r="H564" s="875"/>
      <c r="I564" s="875"/>
      <c r="J564" s="875"/>
      <c r="K564" s="876"/>
    </row>
    <row r="565" spans="1:11" x14ac:dyDescent="0.25">
      <c r="A565" s="1010" t="s">
        <v>1267</v>
      </c>
      <c r="B565" s="1016"/>
      <c r="C565" s="1016"/>
      <c r="D565" s="1016"/>
      <c r="E565" s="1016"/>
      <c r="F565" s="1017"/>
      <c r="G565" s="1010" t="s">
        <v>1268</v>
      </c>
      <c r="H565" s="1016"/>
      <c r="I565" s="1016"/>
      <c r="J565" s="1016"/>
      <c r="K565" s="1017"/>
    </row>
    <row r="566" spans="1:11" ht="15.75" thickBot="1" x14ac:dyDescent="0.3">
      <c r="A566" s="1018"/>
      <c r="B566" s="1019"/>
      <c r="C566" s="1019"/>
      <c r="D566" s="1019"/>
      <c r="E566" s="1019"/>
      <c r="F566" s="1020"/>
      <c r="G566" s="1018"/>
      <c r="H566" s="1019"/>
      <c r="I566" s="1019"/>
      <c r="J566" s="1019"/>
      <c r="K566" s="1020"/>
    </row>
    <row r="567" spans="1:11" x14ac:dyDescent="0.25">
      <c r="A567" s="877" t="s">
        <v>504</v>
      </c>
      <c r="B567" s="878"/>
      <c r="C567" s="878"/>
      <c r="D567" s="878"/>
      <c r="E567" s="878"/>
      <c r="F567" s="879"/>
      <c r="G567" s="877" t="s">
        <v>505</v>
      </c>
      <c r="H567" s="878"/>
      <c r="I567" s="878"/>
      <c r="J567" s="878"/>
      <c r="K567" s="879"/>
    </row>
    <row r="568" spans="1:11" x14ac:dyDescent="0.25">
      <c r="A568" s="874"/>
      <c r="B568" s="875"/>
      <c r="C568" s="875"/>
      <c r="D568" s="875"/>
      <c r="E568" s="875"/>
      <c r="F568" s="876"/>
      <c r="G568" s="874"/>
      <c r="H568" s="875"/>
      <c r="I568" s="875"/>
      <c r="J568" s="875"/>
      <c r="K568" s="876"/>
    </row>
    <row r="569" spans="1:11" x14ac:dyDescent="0.25">
      <c r="A569" s="874"/>
      <c r="B569" s="875"/>
      <c r="C569" s="875"/>
      <c r="D569" s="875"/>
      <c r="E569" s="875"/>
      <c r="F569" s="876"/>
      <c r="G569" s="874"/>
      <c r="H569" s="875"/>
      <c r="I569" s="875"/>
      <c r="J569" s="875"/>
      <c r="K569" s="876"/>
    </row>
    <row r="570" spans="1:11" x14ac:dyDescent="0.25">
      <c r="A570" s="874"/>
      <c r="B570" s="875"/>
      <c r="C570" s="875"/>
      <c r="D570" s="875"/>
      <c r="E570" s="875"/>
      <c r="F570" s="876"/>
      <c r="G570" s="874"/>
      <c r="H570" s="875"/>
      <c r="I570" s="875"/>
      <c r="J570" s="875"/>
      <c r="K570" s="876"/>
    </row>
    <row r="571" spans="1:11" x14ac:dyDescent="0.25">
      <c r="A571" s="874"/>
      <c r="B571" s="875"/>
      <c r="C571" s="875"/>
      <c r="D571" s="875"/>
      <c r="E571" s="875"/>
      <c r="F571" s="876"/>
      <c r="G571" s="874"/>
      <c r="H571" s="875"/>
      <c r="I571" s="875"/>
      <c r="J571" s="875"/>
      <c r="K571" s="876"/>
    </row>
    <row r="572" spans="1:11" x14ac:dyDescent="0.25">
      <c r="A572" s="874"/>
      <c r="B572" s="875"/>
      <c r="C572" s="875"/>
      <c r="D572" s="875"/>
      <c r="E572" s="875"/>
      <c r="F572" s="876"/>
      <c r="G572" s="874"/>
      <c r="H572" s="875"/>
      <c r="I572" s="875"/>
      <c r="J572" s="875"/>
      <c r="K572" s="876"/>
    </row>
    <row r="573" spans="1:11" x14ac:dyDescent="0.25">
      <c r="A573" s="874"/>
      <c r="B573" s="875"/>
      <c r="C573" s="875"/>
      <c r="D573" s="875"/>
      <c r="E573" s="875"/>
      <c r="F573" s="876"/>
      <c r="G573" s="874"/>
      <c r="H573" s="875"/>
      <c r="I573" s="875"/>
      <c r="J573" s="875"/>
      <c r="K573" s="876"/>
    </row>
    <row r="574" spans="1:11" x14ac:dyDescent="0.25">
      <c r="A574" s="874"/>
      <c r="B574" s="875"/>
      <c r="C574" s="875"/>
      <c r="D574" s="875"/>
      <c r="E574" s="875"/>
      <c r="F574" s="876"/>
      <c r="G574" s="874"/>
      <c r="H574" s="875"/>
      <c r="I574" s="875"/>
      <c r="J574" s="875"/>
      <c r="K574" s="876"/>
    </row>
    <row r="575" spans="1:11" x14ac:dyDescent="0.25">
      <c r="A575" s="874"/>
      <c r="B575" s="875"/>
      <c r="C575" s="875"/>
      <c r="D575" s="875"/>
      <c r="E575" s="875"/>
      <c r="F575" s="876"/>
      <c r="G575" s="874"/>
      <c r="H575" s="875"/>
      <c r="I575" s="875"/>
      <c r="J575" s="875"/>
      <c r="K575" s="876"/>
    </row>
    <row r="576" spans="1:11" x14ac:dyDescent="0.25">
      <c r="A576" s="874"/>
      <c r="B576" s="875"/>
      <c r="C576" s="875"/>
      <c r="D576" s="875"/>
      <c r="E576" s="875"/>
      <c r="F576" s="876"/>
      <c r="G576" s="874"/>
      <c r="H576" s="875"/>
      <c r="I576" s="875"/>
      <c r="J576" s="875"/>
      <c r="K576" s="876"/>
    </row>
    <row r="577" spans="1:11" x14ac:dyDescent="0.25">
      <c r="A577" s="874"/>
      <c r="B577" s="875"/>
      <c r="C577" s="875"/>
      <c r="D577" s="875"/>
      <c r="E577" s="875"/>
      <c r="F577" s="876"/>
      <c r="G577" s="874"/>
      <c r="H577" s="875"/>
      <c r="I577" s="875"/>
      <c r="J577" s="875"/>
      <c r="K577" s="876"/>
    </row>
    <row r="578" spans="1:11" x14ac:dyDescent="0.25">
      <c r="A578" s="874"/>
      <c r="B578" s="875"/>
      <c r="C578" s="875"/>
      <c r="D578" s="875"/>
      <c r="E578" s="875"/>
      <c r="F578" s="876"/>
      <c r="G578" s="874"/>
      <c r="H578" s="875"/>
      <c r="I578" s="875"/>
      <c r="J578" s="875"/>
      <c r="K578" s="876"/>
    </row>
    <row r="579" spans="1:11" x14ac:dyDescent="0.25">
      <c r="A579" s="874"/>
      <c r="B579" s="875"/>
      <c r="C579" s="875"/>
      <c r="D579" s="875"/>
      <c r="E579" s="875"/>
      <c r="F579" s="876"/>
      <c r="G579" s="874"/>
      <c r="H579" s="875"/>
      <c r="I579" s="875"/>
      <c r="J579" s="875"/>
      <c r="K579" s="876"/>
    </row>
    <row r="580" spans="1:11" ht="15.75" thickBot="1" x14ac:dyDescent="0.3">
      <c r="A580" s="874"/>
      <c r="B580" s="875"/>
      <c r="C580" s="875"/>
      <c r="D580" s="875"/>
      <c r="E580" s="875"/>
      <c r="F580" s="876"/>
      <c r="G580" s="874"/>
      <c r="H580" s="875"/>
      <c r="I580" s="875"/>
      <c r="J580" s="875"/>
      <c r="K580" s="876"/>
    </row>
    <row r="581" spans="1:11" ht="15" customHeight="1" x14ac:dyDescent="0.25">
      <c r="A581" s="1010" t="s">
        <v>1269</v>
      </c>
      <c r="B581" s="1011"/>
      <c r="C581" s="1011"/>
      <c r="D581" s="1011"/>
      <c r="E581" s="1011"/>
      <c r="F581" s="1012"/>
      <c r="G581" s="1010" t="s">
        <v>1270</v>
      </c>
      <c r="H581" s="1016"/>
      <c r="I581" s="1016"/>
      <c r="J581" s="1016"/>
      <c r="K581" s="1017"/>
    </row>
    <row r="582" spans="1:11" ht="15.75" thickBot="1" x14ac:dyDescent="0.3">
      <c r="A582" s="1013"/>
      <c r="B582" s="1014"/>
      <c r="C582" s="1014"/>
      <c r="D582" s="1014"/>
      <c r="E582" s="1014"/>
      <c r="F582" s="1015"/>
      <c r="G582" s="1018"/>
      <c r="H582" s="1019"/>
      <c r="I582" s="1019"/>
      <c r="J582" s="1019"/>
      <c r="K582" s="1020"/>
    </row>
    <row r="583" spans="1:11" x14ac:dyDescent="0.25">
      <c r="A583" s="877" t="s">
        <v>504</v>
      </c>
      <c r="B583" s="878"/>
      <c r="C583" s="878"/>
      <c r="D583" s="878"/>
      <c r="E583" s="878"/>
      <c r="F583" s="879"/>
      <c r="G583" s="877" t="s">
        <v>505</v>
      </c>
      <c r="H583" s="878"/>
      <c r="I583" s="878"/>
      <c r="J583" s="878"/>
      <c r="K583" s="879"/>
    </row>
    <row r="584" spans="1:11" x14ac:dyDescent="0.25">
      <c r="A584" s="874"/>
      <c r="B584" s="875"/>
      <c r="C584" s="875"/>
      <c r="D584" s="875"/>
      <c r="E584" s="875"/>
      <c r="F584" s="876"/>
      <c r="G584" s="874"/>
      <c r="H584" s="875"/>
      <c r="I584" s="875"/>
      <c r="J584" s="875"/>
      <c r="K584" s="876"/>
    </row>
    <row r="585" spans="1:11" x14ac:dyDescent="0.25">
      <c r="A585" s="874"/>
      <c r="B585" s="875"/>
      <c r="C585" s="875"/>
      <c r="D585" s="875"/>
      <c r="E585" s="875"/>
      <c r="F585" s="876"/>
      <c r="G585" s="874"/>
      <c r="H585" s="875"/>
      <c r="I585" s="875"/>
      <c r="J585" s="875"/>
      <c r="K585" s="876"/>
    </row>
    <row r="586" spans="1:11" x14ac:dyDescent="0.25">
      <c r="A586" s="874"/>
      <c r="B586" s="875"/>
      <c r="C586" s="875"/>
      <c r="D586" s="875"/>
      <c r="E586" s="875"/>
      <c r="F586" s="876"/>
      <c r="G586" s="874"/>
      <c r="H586" s="875"/>
      <c r="I586" s="875"/>
      <c r="J586" s="875"/>
      <c r="K586" s="876"/>
    </row>
    <row r="587" spans="1:11" x14ac:dyDescent="0.25">
      <c r="A587" s="874"/>
      <c r="B587" s="875"/>
      <c r="C587" s="875"/>
      <c r="D587" s="875"/>
      <c r="E587" s="875"/>
      <c r="F587" s="876"/>
      <c r="G587" s="874"/>
      <c r="H587" s="875"/>
      <c r="I587" s="875"/>
      <c r="J587" s="875"/>
      <c r="K587" s="876"/>
    </row>
    <row r="588" spans="1:11" x14ac:dyDescent="0.25">
      <c r="A588" s="874"/>
      <c r="B588" s="875"/>
      <c r="C588" s="875"/>
      <c r="D588" s="875"/>
      <c r="E588" s="875"/>
      <c r="F588" s="876"/>
      <c r="G588" s="874"/>
      <c r="H588" s="875"/>
      <c r="I588" s="875"/>
      <c r="J588" s="875"/>
      <c r="K588" s="876"/>
    </row>
    <row r="589" spans="1:11" x14ac:dyDescent="0.25">
      <c r="A589" s="874"/>
      <c r="B589" s="875"/>
      <c r="C589" s="875"/>
      <c r="D589" s="875"/>
      <c r="E589" s="875"/>
      <c r="F589" s="876"/>
      <c r="G589" s="874"/>
      <c r="H589" s="875"/>
      <c r="I589" s="875"/>
      <c r="J589" s="875"/>
      <c r="K589" s="876"/>
    </row>
    <row r="590" spans="1:11" x14ac:dyDescent="0.25">
      <c r="A590" s="874"/>
      <c r="B590" s="875"/>
      <c r="C590" s="875"/>
      <c r="D590" s="875"/>
      <c r="E590" s="875"/>
      <c r="F590" s="876"/>
      <c r="G590" s="874"/>
      <c r="H590" s="875"/>
      <c r="I590" s="875"/>
      <c r="J590" s="875"/>
      <c r="K590" s="876"/>
    </row>
    <row r="591" spans="1:11" x14ac:dyDescent="0.25">
      <c r="A591" s="874"/>
      <c r="B591" s="875"/>
      <c r="C591" s="875"/>
      <c r="D591" s="875"/>
      <c r="E591" s="875"/>
      <c r="F591" s="876"/>
      <c r="G591" s="874"/>
      <c r="H591" s="875"/>
      <c r="I591" s="875"/>
      <c r="J591" s="875"/>
      <c r="K591" s="876"/>
    </row>
    <row r="592" spans="1:11" x14ac:dyDescent="0.25">
      <c r="A592" s="874"/>
      <c r="B592" s="875"/>
      <c r="C592" s="875"/>
      <c r="D592" s="875"/>
      <c r="E592" s="875"/>
      <c r="F592" s="876"/>
      <c r="G592" s="874"/>
      <c r="H592" s="875"/>
      <c r="I592" s="875"/>
      <c r="J592" s="875"/>
      <c r="K592" s="876"/>
    </row>
    <row r="593" spans="1:11" x14ac:dyDescent="0.25">
      <c r="A593" s="874"/>
      <c r="B593" s="875"/>
      <c r="C593" s="875"/>
      <c r="D593" s="875"/>
      <c r="E593" s="875"/>
      <c r="F593" s="876"/>
      <c r="G593" s="874"/>
      <c r="H593" s="875"/>
      <c r="I593" s="875"/>
      <c r="J593" s="875"/>
      <c r="K593" s="876"/>
    </row>
    <row r="594" spans="1:11" x14ac:dyDescent="0.25">
      <c r="A594" s="874"/>
      <c r="B594" s="875"/>
      <c r="C594" s="875"/>
      <c r="D594" s="875"/>
      <c r="E594" s="875"/>
      <c r="F594" s="876"/>
      <c r="G594" s="874"/>
      <c r="H594" s="875"/>
      <c r="I594" s="875"/>
      <c r="J594" s="875"/>
      <c r="K594" s="876"/>
    </row>
    <row r="595" spans="1:11" x14ac:dyDescent="0.25">
      <c r="A595" s="874"/>
      <c r="B595" s="875"/>
      <c r="C595" s="875"/>
      <c r="D595" s="875"/>
      <c r="E595" s="875"/>
      <c r="F595" s="876"/>
      <c r="G595" s="874"/>
      <c r="H595" s="875"/>
      <c r="I595" s="875"/>
      <c r="J595" s="875"/>
      <c r="K595" s="876"/>
    </row>
    <row r="596" spans="1:11" ht="15.75" thickBot="1" x14ac:dyDescent="0.3">
      <c r="A596" s="874"/>
      <c r="B596" s="875"/>
      <c r="C596" s="875"/>
      <c r="D596" s="875"/>
      <c r="E596" s="875"/>
      <c r="F596" s="876"/>
      <c r="G596" s="874"/>
      <c r="H596" s="875"/>
      <c r="I596" s="875"/>
      <c r="J596" s="875"/>
      <c r="K596" s="876"/>
    </row>
    <row r="597" spans="1:11" ht="15" customHeight="1" x14ac:dyDescent="0.25">
      <c r="A597" s="1010" t="s">
        <v>1175</v>
      </c>
      <c r="B597" s="1011"/>
      <c r="C597" s="1011"/>
      <c r="D597" s="1011"/>
      <c r="E597" s="1011"/>
      <c r="F597" s="1012"/>
      <c r="G597" s="1010" t="s">
        <v>1175</v>
      </c>
      <c r="H597" s="1016"/>
      <c r="I597" s="1016"/>
      <c r="J597" s="1016"/>
      <c r="K597" s="1017"/>
    </row>
    <row r="598" spans="1:11" ht="15.75" thickBot="1" x14ac:dyDescent="0.3">
      <c r="A598" s="1013"/>
      <c r="B598" s="1014"/>
      <c r="C598" s="1014"/>
      <c r="D598" s="1014"/>
      <c r="E598" s="1014"/>
      <c r="F598" s="1015"/>
      <c r="G598" s="1018"/>
      <c r="H598" s="1019"/>
      <c r="I598" s="1019"/>
      <c r="J598" s="1019"/>
      <c r="K598" s="1020"/>
    </row>
  </sheetData>
  <mergeCells count="153">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63"/>
    <mergeCell ref="G150:K163"/>
    <mergeCell ref="A164:F165"/>
    <mergeCell ref="G164:K165"/>
    <mergeCell ref="A166:F166"/>
    <mergeCell ref="G166:K166"/>
    <mergeCell ref="A215:F228"/>
    <mergeCell ref="G215:K228"/>
    <mergeCell ref="A229:F230"/>
    <mergeCell ref="G229:K230"/>
    <mergeCell ref="A231:F244"/>
    <mergeCell ref="G231:K244"/>
    <mergeCell ref="A197:F198"/>
    <mergeCell ref="G197:K198"/>
    <mergeCell ref="A199:F212"/>
    <mergeCell ref="G199:K212"/>
    <mergeCell ref="A213:F214"/>
    <mergeCell ref="G213:K214"/>
    <mergeCell ref="A276:F290"/>
    <mergeCell ref="G276:K290"/>
    <mergeCell ref="A291:F292"/>
    <mergeCell ref="G291:K292"/>
    <mergeCell ref="A293:F307"/>
    <mergeCell ref="G293:K307"/>
    <mergeCell ref="A245:F246"/>
    <mergeCell ref="G245:K246"/>
    <mergeCell ref="A260:F273"/>
    <mergeCell ref="G260:K273"/>
    <mergeCell ref="A274:F275"/>
    <mergeCell ref="G274:K275"/>
    <mergeCell ref="A327:F340"/>
    <mergeCell ref="G327:K340"/>
    <mergeCell ref="A341:F342"/>
    <mergeCell ref="G341:K342"/>
    <mergeCell ref="A343:F356"/>
    <mergeCell ref="G343:K356"/>
    <mergeCell ref="A308:F309"/>
    <mergeCell ref="G308:K309"/>
    <mergeCell ref="A310:F324"/>
    <mergeCell ref="G310:K324"/>
    <mergeCell ref="A325:F326"/>
    <mergeCell ref="G325:K326"/>
    <mergeCell ref="A375:F388"/>
    <mergeCell ref="G375:K388"/>
    <mergeCell ref="A389:F390"/>
    <mergeCell ref="G389:K390"/>
    <mergeCell ref="A391:F404"/>
    <mergeCell ref="G391:K404"/>
    <mergeCell ref="A357:F358"/>
    <mergeCell ref="G357:K358"/>
    <mergeCell ref="A359:F372"/>
    <mergeCell ref="G359:K372"/>
    <mergeCell ref="A373:F374"/>
    <mergeCell ref="G373:K374"/>
    <mergeCell ref="A423:F436"/>
    <mergeCell ref="G423:K436"/>
    <mergeCell ref="A437:F438"/>
    <mergeCell ref="G437:K438"/>
    <mergeCell ref="A439:F452"/>
    <mergeCell ref="G439:K452"/>
    <mergeCell ref="A405:F406"/>
    <mergeCell ref="G405:K406"/>
    <mergeCell ref="A407:F420"/>
    <mergeCell ref="G407:K420"/>
    <mergeCell ref="A421:F422"/>
    <mergeCell ref="G421:K422"/>
    <mergeCell ref="A471:F484"/>
    <mergeCell ref="G471:K484"/>
    <mergeCell ref="A485:F486"/>
    <mergeCell ref="G485:K486"/>
    <mergeCell ref="A487:F500"/>
    <mergeCell ref="G487:K500"/>
    <mergeCell ref="A453:F454"/>
    <mergeCell ref="G453:K454"/>
    <mergeCell ref="A455:F468"/>
    <mergeCell ref="G455:K468"/>
    <mergeCell ref="A469:F470"/>
    <mergeCell ref="G469:K470"/>
    <mergeCell ref="A519:F532"/>
    <mergeCell ref="G519:K532"/>
    <mergeCell ref="A533:F534"/>
    <mergeCell ref="G533:K534"/>
    <mergeCell ref="A535:F548"/>
    <mergeCell ref="G535:K548"/>
    <mergeCell ref="A501:F502"/>
    <mergeCell ref="G501:K502"/>
    <mergeCell ref="A503:F516"/>
    <mergeCell ref="G503:K516"/>
    <mergeCell ref="A517:F518"/>
    <mergeCell ref="G517:K518"/>
    <mergeCell ref="A597:F598"/>
    <mergeCell ref="G597:K598"/>
    <mergeCell ref="A567:F580"/>
    <mergeCell ref="G567:K580"/>
    <mergeCell ref="A581:F582"/>
    <mergeCell ref="G581:K582"/>
    <mergeCell ref="A583:F596"/>
    <mergeCell ref="G583:K596"/>
    <mergeCell ref="A549:F550"/>
    <mergeCell ref="G549:K550"/>
    <mergeCell ref="A551:F564"/>
    <mergeCell ref="G551:K564"/>
    <mergeCell ref="A565:F566"/>
    <mergeCell ref="G565:K566"/>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Normal="100" zoomScaleSheetLayoutView="100" zoomScalePageLayoutView="90" workbookViewId="0">
      <selection activeCell="M113" sqref="M113"/>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8.42578125" style="131" customWidth="1"/>
    <col min="8" max="8" width="8.5703125" style="131" customWidth="1"/>
    <col min="9" max="9" width="20.28515625" style="131" customWidth="1"/>
    <col min="10" max="10" width="9.140625" style="131" customWidth="1"/>
    <col min="11" max="11" width="6.28515625" style="131" customWidth="1"/>
    <col min="12" max="12" width="8.85546875" style="131" customWidth="1"/>
    <col min="13" max="13" width="11.42578125" style="131" customWidth="1"/>
    <col min="14" max="16384" width="11.42578125" style="131"/>
  </cols>
  <sheetData>
    <row r="1" spans="2:12" ht="27.75" customHeight="1" x14ac:dyDescent="0.25">
      <c r="B1" s="966" t="s">
        <v>252</v>
      </c>
      <c r="C1" s="889"/>
      <c r="D1" s="889"/>
      <c r="E1" s="889"/>
      <c r="F1" s="889"/>
      <c r="G1" s="889"/>
      <c r="H1" s="889"/>
      <c r="I1" s="889"/>
      <c r="J1" s="889"/>
      <c r="K1" s="889"/>
      <c r="L1" s="914"/>
    </row>
    <row r="2" spans="2:12" ht="11.25" customHeight="1" x14ac:dyDescent="0.25">
      <c r="B2" s="967"/>
      <c r="C2" s="890"/>
      <c r="D2" s="890"/>
      <c r="E2" s="890"/>
      <c r="F2" s="890"/>
      <c r="G2" s="890"/>
      <c r="H2" s="890"/>
      <c r="I2" s="890"/>
      <c r="J2" s="890"/>
      <c r="K2" s="890"/>
      <c r="L2" s="916"/>
    </row>
    <row r="3" spans="2:12" ht="24.95" customHeight="1" x14ac:dyDescent="0.25">
      <c r="B3" s="1040" t="s">
        <v>290</v>
      </c>
      <c r="C3" s="917"/>
      <c r="D3" s="917"/>
      <c r="E3" s="918"/>
      <c r="F3" s="97">
        <v>44195</v>
      </c>
      <c r="G3" s="919" t="s">
        <v>291</v>
      </c>
      <c r="H3" s="917"/>
      <c r="I3" s="918"/>
      <c r="J3" s="920">
        <v>44201</v>
      </c>
      <c r="K3" s="917"/>
      <c r="L3" s="1041"/>
    </row>
    <row r="4" spans="2:12" x14ac:dyDescent="0.25">
      <c r="B4" s="970" t="s">
        <v>251</v>
      </c>
      <c r="C4" s="921"/>
      <c r="D4" s="921"/>
      <c r="E4" s="921"/>
      <c r="F4" s="921"/>
      <c r="G4" s="921"/>
      <c r="H4" s="922"/>
      <c r="I4" s="342" t="s">
        <v>490</v>
      </c>
      <c r="J4" s="342" t="s">
        <v>2</v>
      </c>
      <c r="K4" s="1042" t="s">
        <v>0</v>
      </c>
      <c r="L4" s="1043"/>
    </row>
    <row r="5" spans="2:12" x14ac:dyDescent="0.25">
      <c r="B5" s="1027"/>
      <c r="C5" s="923"/>
      <c r="D5" s="923"/>
      <c r="E5" s="923"/>
      <c r="F5" s="923"/>
      <c r="G5" s="923"/>
      <c r="H5" s="924"/>
      <c r="I5" s="299" t="s">
        <v>491</v>
      </c>
      <c r="J5" s="342">
        <v>2</v>
      </c>
      <c r="K5" s="1042" t="s">
        <v>292</v>
      </c>
      <c r="L5" s="1043"/>
    </row>
    <row r="6" spans="2:12" ht="15.75" customHeight="1" x14ac:dyDescent="0.25">
      <c r="B6" s="874" t="s">
        <v>453</v>
      </c>
      <c r="C6" s="875"/>
      <c r="D6" s="875"/>
      <c r="E6" s="875"/>
      <c r="F6" s="875"/>
      <c r="G6" s="876"/>
      <c r="H6" s="874" t="s">
        <v>454</v>
      </c>
      <c r="I6" s="875"/>
      <c r="J6" s="875"/>
      <c r="K6" s="875"/>
      <c r="L6" s="876"/>
    </row>
    <row r="7" spans="2:12" x14ac:dyDescent="0.25">
      <c r="B7" s="874"/>
      <c r="C7" s="875"/>
      <c r="D7" s="875"/>
      <c r="E7" s="875"/>
      <c r="F7" s="875"/>
      <c r="G7" s="876"/>
      <c r="H7" s="874"/>
      <c r="I7" s="875"/>
      <c r="J7" s="875"/>
      <c r="K7" s="875"/>
      <c r="L7" s="876"/>
    </row>
    <row r="8" spans="2:12" x14ac:dyDescent="0.25">
      <c r="B8" s="874"/>
      <c r="C8" s="875"/>
      <c r="D8" s="875"/>
      <c r="E8" s="875"/>
      <c r="F8" s="875"/>
      <c r="G8" s="876"/>
      <c r="H8" s="874"/>
      <c r="I8" s="875"/>
      <c r="J8" s="875"/>
      <c r="K8" s="875"/>
      <c r="L8" s="876"/>
    </row>
    <row r="9" spans="2:12" x14ac:dyDescent="0.25">
      <c r="B9" s="874"/>
      <c r="C9" s="875"/>
      <c r="D9" s="875"/>
      <c r="E9" s="875"/>
      <c r="F9" s="875"/>
      <c r="G9" s="876"/>
      <c r="H9" s="874"/>
      <c r="I9" s="875"/>
      <c r="J9" s="875"/>
      <c r="K9" s="875"/>
      <c r="L9" s="876"/>
    </row>
    <row r="10" spans="2:12" x14ac:dyDescent="0.25">
      <c r="B10" s="874"/>
      <c r="C10" s="875"/>
      <c r="D10" s="875"/>
      <c r="E10" s="875"/>
      <c r="F10" s="875"/>
      <c r="G10" s="876"/>
      <c r="H10" s="874"/>
      <c r="I10" s="875"/>
      <c r="J10" s="875"/>
      <c r="K10" s="875"/>
      <c r="L10" s="876"/>
    </row>
    <row r="11" spans="2:12" x14ac:dyDescent="0.25">
      <c r="B11" s="874"/>
      <c r="C11" s="875"/>
      <c r="D11" s="875"/>
      <c r="E11" s="875"/>
      <c r="F11" s="875"/>
      <c r="G11" s="876"/>
      <c r="H11" s="874"/>
      <c r="I11" s="875"/>
      <c r="J11" s="875"/>
      <c r="K11" s="875"/>
      <c r="L11" s="876"/>
    </row>
    <row r="12" spans="2:12" x14ac:dyDescent="0.25">
      <c r="B12" s="874"/>
      <c r="C12" s="875"/>
      <c r="D12" s="875"/>
      <c r="E12" s="875"/>
      <c r="F12" s="875"/>
      <c r="G12" s="876"/>
      <c r="H12" s="874"/>
      <c r="I12" s="875"/>
      <c r="J12" s="875"/>
      <c r="K12" s="875"/>
      <c r="L12" s="876"/>
    </row>
    <row r="13" spans="2:12" x14ac:dyDescent="0.25">
      <c r="B13" s="874"/>
      <c r="C13" s="875"/>
      <c r="D13" s="875"/>
      <c r="E13" s="875"/>
      <c r="F13" s="875"/>
      <c r="G13" s="876"/>
      <c r="H13" s="874"/>
      <c r="I13" s="875"/>
      <c r="J13" s="875"/>
      <c r="K13" s="875"/>
      <c r="L13" s="876"/>
    </row>
    <row r="14" spans="2:12" x14ac:dyDescent="0.25">
      <c r="B14" s="874"/>
      <c r="C14" s="875"/>
      <c r="D14" s="875"/>
      <c r="E14" s="875"/>
      <c r="F14" s="875"/>
      <c r="G14" s="876"/>
      <c r="H14" s="874"/>
      <c r="I14" s="875"/>
      <c r="J14" s="875"/>
      <c r="K14" s="875"/>
      <c r="L14" s="876"/>
    </row>
    <row r="15" spans="2:12" x14ac:dyDescent="0.25">
      <c r="B15" s="874"/>
      <c r="C15" s="875"/>
      <c r="D15" s="875"/>
      <c r="E15" s="875"/>
      <c r="F15" s="875"/>
      <c r="G15" s="876"/>
      <c r="H15" s="874"/>
      <c r="I15" s="875"/>
      <c r="J15" s="875"/>
      <c r="K15" s="875"/>
      <c r="L15" s="876"/>
    </row>
    <row r="16" spans="2:12" x14ac:dyDescent="0.25">
      <c r="B16" s="874"/>
      <c r="C16" s="875"/>
      <c r="D16" s="875"/>
      <c r="E16" s="875"/>
      <c r="F16" s="875"/>
      <c r="G16" s="876"/>
      <c r="H16" s="874"/>
      <c r="I16" s="875"/>
      <c r="J16" s="875"/>
      <c r="K16" s="875"/>
      <c r="L16" s="876"/>
    </row>
    <row r="17" spans="2:12" x14ac:dyDescent="0.25">
      <c r="B17" s="874"/>
      <c r="C17" s="875"/>
      <c r="D17" s="875"/>
      <c r="E17" s="875"/>
      <c r="F17" s="875"/>
      <c r="G17" s="876"/>
      <c r="H17" s="874"/>
      <c r="I17" s="875"/>
      <c r="J17" s="875"/>
      <c r="K17" s="875"/>
      <c r="L17" s="876"/>
    </row>
    <row r="18" spans="2:12" x14ac:dyDescent="0.25">
      <c r="B18" s="874"/>
      <c r="C18" s="875"/>
      <c r="D18" s="875"/>
      <c r="E18" s="875"/>
      <c r="F18" s="875"/>
      <c r="G18" s="876"/>
      <c r="H18" s="874"/>
      <c r="I18" s="875"/>
      <c r="J18" s="875"/>
      <c r="K18" s="875"/>
      <c r="L18" s="876"/>
    </row>
    <row r="19" spans="2:12" ht="15.75" thickBot="1" x14ac:dyDescent="0.3">
      <c r="B19" s="874"/>
      <c r="C19" s="875"/>
      <c r="D19" s="875"/>
      <c r="E19" s="875"/>
      <c r="F19" s="875"/>
      <c r="G19" s="876"/>
      <c r="H19" s="874"/>
      <c r="I19" s="875"/>
      <c r="J19" s="875"/>
      <c r="K19" s="875"/>
      <c r="L19" s="876"/>
    </row>
    <row r="20" spans="2:12" ht="15" customHeight="1" x14ac:dyDescent="0.25">
      <c r="B20" s="1028" t="s">
        <v>1095</v>
      </c>
      <c r="C20" s="1029"/>
      <c r="D20" s="1029"/>
      <c r="E20" s="1029"/>
      <c r="F20" s="1029"/>
      <c r="G20" s="1030"/>
      <c r="H20" s="1028" t="s">
        <v>1178</v>
      </c>
      <c r="I20" s="1029"/>
      <c r="J20" s="1029"/>
      <c r="K20" s="1029"/>
      <c r="L20" s="1030"/>
    </row>
    <row r="21" spans="2:12" ht="18" customHeight="1" thickBot="1" x14ac:dyDescent="0.3">
      <c r="B21" s="1031"/>
      <c r="C21" s="1032"/>
      <c r="D21" s="1032"/>
      <c r="E21" s="1032"/>
      <c r="F21" s="1032"/>
      <c r="G21" s="1033"/>
      <c r="H21" s="1031"/>
      <c r="I21" s="1032"/>
      <c r="J21" s="1032"/>
      <c r="K21" s="1032"/>
      <c r="L21" s="1033"/>
    </row>
    <row r="22" spans="2:12" ht="15.75" customHeight="1" x14ac:dyDescent="0.25">
      <c r="B22" s="877" t="s">
        <v>502</v>
      </c>
      <c r="C22" s="878"/>
      <c r="D22" s="878"/>
      <c r="E22" s="878"/>
      <c r="F22" s="878"/>
      <c r="G22" s="879"/>
      <c r="H22" s="877" t="s">
        <v>503</v>
      </c>
      <c r="I22" s="878"/>
      <c r="J22" s="878"/>
      <c r="K22" s="878"/>
      <c r="L22" s="879"/>
    </row>
    <row r="23" spans="2:12" x14ac:dyDescent="0.25">
      <c r="B23" s="874"/>
      <c r="C23" s="875"/>
      <c r="D23" s="875"/>
      <c r="E23" s="875"/>
      <c r="F23" s="875"/>
      <c r="G23" s="876"/>
      <c r="H23" s="874"/>
      <c r="I23" s="875"/>
      <c r="J23" s="875"/>
      <c r="K23" s="875"/>
      <c r="L23" s="876"/>
    </row>
    <row r="24" spans="2:12" x14ac:dyDescent="0.25">
      <c r="B24" s="874"/>
      <c r="C24" s="875"/>
      <c r="D24" s="875"/>
      <c r="E24" s="875"/>
      <c r="F24" s="875"/>
      <c r="G24" s="876"/>
      <c r="H24" s="874"/>
      <c r="I24" s="875"/>
      <c r="J24" s="875"/>
      <c r="K24" s="875"/>
      <c r="L24" s="876"/>
    </row>
    <row r="25" spans="2:12" x14ac:dyDescent="0.25">
      <c r="B25" s="874"/>
      <c r="C25" s="875"/>
      <c r="D25" s="875"/>
      <c r="E25" s="875"/>
      <c r="F25" s="875"/>
      <c r="G25" s="876"/>
      <c r="H25" s="874"/>
      <c r="I25" s="875"/>
      <c r="J25" s="875"/>
      <c r="K25" s="875"/>
      <c r="L25" s="876"/>
    </row>
    <row r="26" spans="2:12" x14ac:dyDescent="0.25">
      <c r="B26" s="874"/>
      <c r="C26" s="875"/>
      <c r="D26" s="875"/>
      <c r="E26" s="875"/>
      <c r="F26" s="875"/>
      <c r="G26" s="876"/>
      <c r="H26" s="874"/>
      <c r="I26" s="875"/>
      <c r="J26" s="875"/>
      <c r="K26" s="875"/>
      <c r="L26" s="876"/>
    </row>
    <row r="27" spans="2:12" x14ac:dyDescent="0.25">
      <c r="B27" s="874"/>
      <c r="C27" s="875"/>
      <c r="D27" s="875"/>
      <c r="E27" s="875"/>
      <c r="F27" s="875"/>
      <c r="G27" s="876"/>
      <c r="H27" s="874"/>
      <c r="I27" s="875"/>
      <c r="J27" s="875"/>
      <c r="K27" s="875"/>
      <c r="L27" s="876"/>
    </row>
    <row r="28" spans="2:12" x14ac:dyDescent="0.25">
      <c r="B28" s="874"/>
      <c r="C28" s="875"/>
      <c r="D28" s="875"/>
      <c r="E28" s="875"/>
      <c r="F28" s="875"/>
      <c r="G28" s="876"/>
      <c r="H28" s="874"/>
      <c r="I28" s="875"/>
      <c r="J28" s="875"/>
      <c r="K28" s="875"/>
      <c r="L28" s="876"/>
    </row>
    <row r="29" spans="2:12" x14ac:dyDescent="0.25">
      <c r="B29" s="874"/>
      <c r="C29" s="875"/>
      <c r="D29" s="875"/>
      <c r="E29" s="875"/>
      <c r="F29" s="875"/>
      <c r="G29" s="876"/>
      <c r="H29" s="874"/>
      <c r="I29" s="875"/>
      <c r="J29" s="875"/>
      <c r="K29" s="875"/>
      <c r="L29" s="876"/>
    </row>
    <row r="30" spans="2:12" x14ac:dyDescent="0.25">
      <c r="B30" s="874"/>
      <c r="C30" s="875"/>
      <c r="D30" s="875"/>
      <c r="E30" s="875"/>
      <c r="F30" s="875"/>
      <c r="G30" s="876"/>
      <c r="H30" s="874"/>
      <c r="I30" s="875"/>
      <c r="J30" s="875"/>
      <c r="K30" s="875"/>
      <c r="L30" s="876"/>
    </row>
    <row r="31" spans="2:12" x14ac:dyDescent="0.25">
      <c r="B31" s="874"/>
      <c r="C31" s="875"/>
      <c r="D31" s="875"/>
      <c r="E31" s="875"/>
      <c r="F31" s="875"/>
      <c r="G31" s="876"/>
      <c r="H31" s="874"/>
      <c r="I31" s="875"/>
      <c r="J31" s="875"/>
      <c r="K31" s="875"/>
      <c r="L31" s="876"/>
    </row>
    <row r="32" spans="2:12" x14ac:dyDescent="0.25">
      <c r="B32" s="874"/>
      <c r="C32" s="875"/>
      <c r="D32" s="875"/>
      <c r="E32" s="875"/>
      <c r="F32" s="875"/>
      <c r="G32" s="876"/>
      <c r="H32" s="874"/>
      <c r="I32" s="875"/>
      <c r="J32" s="875"/>
      <c r="K32" s="875"/>
      <c r="L32" s="876"/>
    </row>
    <row r="33" spans="2:12" x14ac:dyDescent="0.25">
      <c r="B33" s="874"/>
      <c r="C33" s="875"/>
      <c r="D33" s="875"/>
      <c r="E33" s="875"/>
      <c r="F33" s="875"/>
      <c r="G33" s="876"/>
      <c r="H33" s="874"/>
      <c r="I33" s="875"/>
      <c r="J33" s="875"/>
      <c r="K33" s="875"/>
      <c r="L33" s="876"/>
    </row>
    <row r="34" spans="2:12" x14ac:dyDescent="0.25">
      <c r="B34" s="874"/>
      <c r="C34" s="875"/>
      <c r="D34" s="875"/>
      <c r="E34" s="875"/>
      <c r="F34" s="875"/>
      <c r="G34" s="876"/>
      <c r="H34" s="874"/>
      <c r="I34" s="875"/>
      <c r="J34" s="875"/>
      <c r="K34" s="875"/>
      <c r="L34" s="876"/>
    </row>
    <row r="35" spans="2:12" ht="15.75" thickBot="1" x14ac:dyDescent="0.3">
      <c r="B35" s="874"/>
      <c r="C35" s="875"/>
      <c r="D35" s="875"/>
      <c r="E35" s="875"/>
      <c r="F35" s="875"/>
      <c r="G35" s="876"/>
      <c r="H35" s="874"/>
      <c r="I35" s="875"/>
      <c r="J35" s="875"/>
      <c r="K35" s="875"/>
      <c r="L35" s="876"/>
    </row>
    <row r="36" spans="2:12" ht="15" customHeight="1" x14ac:dyDescent="0.25">
      <c r="B36" s="1028" t="s">
        <v>1278</v>
      </c>
      <c r="C36" s="1029"/>
      <c r="D36" s="1029"/>
      <c r="E36" s="1029"/>
      <c r="F36" s="1029"/>
      <c r="G36" s="1030"/>
      <c r="H36" s="1028" t="s">
        <v>1279</v>
      </c>
      <c r="I36" s="1029"/>
      <c r="J36" s="1029"/>
      <c r="K36" s="1029"/>
      <c r="L36" s="1030"/>
    </row>
    <row r="37" spans="2:12" ht="18" customHeight="1" thickBot="1" x14ac:dyDescent="0.3">
      <c r="B37" s="1031"/>
      <c r="C37" s="1032"/>
      <c r="D37" s="1032"/>
      <c r="E37" s="1032"/>
      <c r="F37" s="1032"/>
      <c r="G37" s="1033"/>
      <c r="H37" s="1031"/>
      <c r="I37" s="1032"/>
      <c r="J37" s="1032"/>
      <c r="K37" s="1032"/>
      <c r="L37" s="1033"/>
    </row>
    <row r="38" spans="2:12" x14ac:dyDescent="0.25">
      <c r="B38" s="877" t="s">
        <v>504</v>
      </c>
      <c r="C38" s="878"/>
      <c r="D38" s="878"/>
      <c r="E38" s="878"/>
      <c r="F38" s="878"/>
      <c r="G38" s="879"/>
      <c r="H38" s="877" t="s">
        <v>505</v>
      </c>
      <c r="I38" s="878"/>
      <c r="J38" s="878"/>
      <c r="K38" s="878"/>
      <c r="L38" s="879"/>
    </row>
    <row r="39" spans="2:12" x14ac:dyDescent="0.25">
      <c r="B39" s="874"/>
      <c r="C39" s="875"/>
      <c r="D39" s="875"/>
      <c r="E39" s="875"/>
      <c r="F39" s="875"/>
      <c r="G39" s="876"/>
      <c r="H39" s="874"/>
      <c r="I39" s="875"/>
      <c r="J39" s="875"/>
      <c r="K39" s="875"/>
      <c r="L39" s="876"/>
    </row>
    <row r="40" spans="2:12" x14ac:dyDescent="0.25">
      <c r="B40" s="874"/>
      <c r="C40" s="875"/>
      <c r="D40" s="875"/>
      <c r="E40" s="875"/>
      <c r="F40" s="875"/>
      <c r="G40" s="876"/>
      <c r="H40" s="874"/>
      <c r="I40" s="875"/>
      <c r="J40" s="875"/>
      <c r="K40" s="875"/>
      <c r="L40" s="876"/>
    </row>
    <row r="41" spans="2:12" x14ac:dyDescent="0.25">
      <c r="B41" s="874"/>
      <c r="C41" s="875"/>
      <c r="D41" s="875"/>
      <c r="E41" s="875"/>
      <c r="F41" s="875"/>
      <c r="G41" s="876"/>
      <c r="H41" s="874"/>
      <c r="I41" s="875"/>
      <c r="J41" s="875"/>
      <c r="K41" s="875"/>
      <c r="L41" s="876"/>
    </row>
    <row r="42" spans="2:12" x14ac:dyDescent="0.25">
      <c r="B42" s="874"/>
      <c r="C42" s="875"/>
      <c r="D42" s="875"/>
      <c r="E42" s="875"/>
      <c r="F42" s="875"/>
      <c r="G42" s="876"/>
      <c r="H42" s="874"/>
      <c r="I42" s="875"/>
      <c r="J42" s="875"/>
      <c r="K42" s="875"/>
      <c r="L42" s="876"/>
    </row>
    <row r="43" spans="2:12" x14ac:dyDescent="0.25">
      <c r="B43" s="874"/>
      <c r="C43" s="875"/>
      <c r="D43" s="875"/>
      <c r="E43" s="875"/>
      <c r="F43" s="875"/>
      <c r="G43" s="876"/>
      <c r="H43" s="874"/>
      <c r="I43" s="875"/>
      <c r="J43" s="875"/>
      <c r="K43" s="875"/>
      <c r="L43" s="876"/>
    </row>
    <row r="44" spans="2:12" x14ac:dyDescent="0.25">
      <c r="B44" s="874"/>
      <c r="C44" s="875"/>
      <c r="D44" s="875"/>
      <c r="E44" s="875"/>
      <c r="F44" s="875"/>
      <c r="G44" s="876"/>
      <c r="H44" s="874"/>
      <c r="I44" s="875"/>
      <c r="J44" s="875"/>
      <c r="K44" s="875"/>
      <c r="L44" s="876"/>
    </row>
    <row r="45" spans="2:12" x14ac:dyDescent="0.25">
      <c r="B45" s="874"/>
      <c r="C45" s="875"/>
      <c r="D45" s="875"/>
      <c r="E45" s="875"/>
      <c r="F45" s="875"/>
      <c r="G45" s="876"/>
      <c r="H45" s="874"/>
      <c r="I45" s="875"/>
      <c r="J45" s="875"/>
      <c r="K45" s="875"/>
      <c r="L45" s="876"/>
    </row>
    <row r="46" spans="2:12" x14ac:dyDescent="0.25">
      <c r="B46" s="874"/>
      <c r="C46" s="875"/>
      <c r="D46" s="875"/>
      <c r="E46" s="875"/>
      <c r="F46" s="875"/>
      <c r="G46" s="876"/>
      <c r="H46" s="874"/>
      <c r="I46" s="875"/>
      <c r="J46" s="875"/>
      <c r="K46" s="875"/>
      <c r="L46" s="876"/>
    </row>
    <row r="47" spans="2:12" x14ac:dyDescent="0.25">
      <c r="B47" s="874"/>
      <c r="C47" s="875"/>
      <c r="D47" s="875"/>
      <c r="E47" s="875"/>
      <c r="F47" s="875"/>
      <c r="G47" s="876"/>
      <c r="H47" s="874"/>
      <c r="I47" s="875"/>
      <c r="J47" s="875"/>
      <c r="K47" s="875"/>
      <c r="L47" s="876"/>
    </row>
    <row r="48" spans="2:12" x14ac:dyDescent="0.25">
      <c r="B48" s="874"/>
      <c r="C48" s="875"/>
      <c r="D48" s="875"/>
      <c r="E48" s="875"/>
      <c r="F48" s="875"/>
      <c r="G48" s="876"/>
      <c r="H48" s="874"/>
      <c r="I48" s="875"/>
      <c r="J48" s="875"/>
      <c r="K48" s="875"/>
      <c r="L48" s="876"/>
    </row>
    <row r="49" spans="2:12" x14ac:dyDescent="0.25">
      <c r="B49" s="874"/>
      <c r="C49" s="875"/>
      <c r="D49" s="875"/>
      <c r="E49" s="875"/>
      <c r="F49" s="875"/>
      <c r="G49" s="876"/>
      <c r="H49" s="874"/>
      <c r="I49" s="875"/>
      <c r="J49" s="875"/>
      <c r="K49" s="875"/>
      <c r="L49" s="876"/>
    </row>
    <row r="50" spans="2:12" x14ac:dyDescent="0.25">
      <c r="B50" s="874"/>
      <c r="C50" s="875"/>
      <c r="D50" s="875"/>
      <c r="E50" s="875"/>
      <c r="F50" s="875"/>
      <c r="G50" s="876"/>
      <c r="H50" s="874"/>
      <c r="I50" s="875"/>
      <c r="J50" s="875"/>
      <c r="K50" s="875"/>
      <c r="L50" s="876"/>
    </row>
    <row r="51" spans="2:12" ht="15.75" thickBot="1" x14ac:dyDescent="0.3">
      <c r="B51" s="874"/>
      <c r="C51" s="875"/>
      <c r="D51" s="875"/>
      <c r="E51" s="875"/>
      <c r="F51" s="875"/>
      <c r="G51" s="876"/>
      <c r="H51" s="874"/>
      <c r="I51" s="875"/>
      <c r="J51" s="875"/>
      <c r="K51" s="875"/>
      <c r="L51" s="876"/>
    </row>
    <row r="52" spans="2:12" ht="15" customHeight="1" x14ac:dyDescent="0.25">
      <c r="B52" s="1028" t="s">
        <v>1280</v>
      </c>
      <c r="C52" s="1029"/>
      <c r="D52" s="1029"/>
      <c r="E52" s="1029"/>
      <c r="F52" s="1029"/>
      <c r="G52" s="1030"/>
      <c r="H52" s="1034" t="s">
        <v>1281</v>
      </c>
      <c r="I52" s="1035"/>
      <c r="J52" s="1035"/>
      <c r="K52" s="1035"/>
      <c r="L52" s="1036"/>
    </row>
    <row r="53" spans="2:12" ht="15.75" thickBot="1" x14ac:dyDescent="0.3">
      <c r="B53" s="1031"/>
      <c r="C53" s="1032"/>
      <c r="D53" s="1032"/>
      <c r="E53" s="1032"/>
      <c r="F53" s="1032"/>
      <c r="G53" s="1033"/>
      <c r="H53" s="1037"/>
      <c r="I53" s="1038"/>
      <c r="J53" s="1038"/>
      <c r="K53" s="1038"/>
      <c r="L53" s="1039"/>
    </row>
    <row r="54" spans="2:12" x14ac:dyDescent="0.25">
      <c r="B54" s="877" t="s">
        <v>504</v>
      </c>
      <c r="C54" s="878"/>
      <c r="D54" s="878"/>
      <c r="E54" s="878"/>
      <c r="F54" s="878"/>
      <c r="G54" s="879"/>
      <c r="H54" s="877" t="s">
        <v>505</v>
      </c>
      <c r="I54" s="878"/>
      <c r="J54" s="878"/>
      <c r="K54" s="878"/>
      <c r="L54" s="879"/>
    </row>
    <row r="55" spans="2:12" x14ac:dyDescent="0.25">
      <c r="B55" s="874"/>
      <c r="C55" s="875"/>
      <c r="D55" s="875"/>
      <c r="E55" s="875"/>
      <c r="F55" s="875"/>
      <c r="G55" s="876"/>
      <c r="H55" s="874"/>
      <c r="I55" s="875"/>
      <c r="J55" s="875"/>
      <c r="K55" s="875"/>
      <c r="L55" s="876"/>
    </row>
    <row r="56" spans="2:12" x14ac:dyDescent="0.25">
      <c r="B56" s="874"/>
      <c r="C56" s="875"/>
      <c r="D56" s="875"/>
      <c r="E56" s="875"/>
      <c r="F56" s="875"/>
      <c r="G56" s="876"/>
      <c r="H56" s="874"/>
      <c r="I56" s="875"/>
      <c r="J56" s="875"/>
      <c r="K56" s="875"/>
      <c r="L56" s="876"/>
    </row>
    <row r="57" spans="2:12" x14ac:dyDescent="0.25">
      <c r="B57" s="874"/>
      <c r="C57" s="875"/>
      <c r="D57" s="875"/>
      <c r="E57" s="875"/>
      <c r="F57" s="875"/>
      <c r="G57" s="876"/>
      <c r="H57" s="874"/>
      <c r="I57" s="875"/>
      <c r="J57" s="875"/>
      <c r="K57" s="875"/>
      <c r="L57" s="876"/>
    </row>
    <row r="58" spans="2:12" x14ac:dyDescent="0.25">
      <c r="B58" s="874"/>
      <c r="C58" s="875"/>
      <c r="D58" s="875"/>
      <c r="E58" s="875"/>
      <c r="F58" s="875"/>
      <c r="G58" s="876"/>
      <c r="H58" s="874"/>
      <c r="I58" s="875"/>
      <c r="J58" s="875"/>
      <c r="K58" s="875"/>
      <c r="L58" s="876"/>
    </row>
    <row r="59" spans="2:12" x14ac:dyDescent="0.25">
      <c r="B59" s="874"/>
      <c r="C59" s="875"/>
      <c r="D59" s="875"/>
      <c r="E59" s="875"/>
      <c r="F59" s="875"/>
      <c r="G59" s="876"/>
      <c r="H59" s="874"/>
      <c r="I59" s="875"/>
      <c r="J59" s="875"/>
      <c r="K59" s="875"/>
      <c r="L59" s="876"/>
    </row>
    <row r="60" spans="2:12" x14ac:dyDescent="0.25">
      <c r="B60" s="874"/>
      <c r="C60" s="875"/>
      <c r="D60" s="875"/>
      <c r="E60" s="875"/>
      <c r="F60" s="875"/>
      <c r="G60" s="876"/>
      <c r="H60" s="874"/>
      <c r="I60" s="875"/>
      <c r="J60" s="875"/>
      <c r="K60" s="875"/>
      <c r="L60" s="876"/>
    </row>
    <row r="61" spans="2:12" x14ac:dyDescent="0.25">
      <c r="B61" s="874"/>
      <c r="C61" s="875"/>
      <c r="D61" s="875"/>
      <c r="E61" s="875"/>
      <c r="F61" s="875"/>
      <c r="G61" s="876"/>
      <c r="H61" s="874"/>
      <c r="I61" s="875"/>
      <c r="J61" s="875"/>
      <c r="K61" s="875"/>
      <c r="L61" s="876"/>
    </row>
    <row r="62" spans="2:12" x14ac:dyDescent="0.25">
      <c r="B62" s="874"/>
      <c r="C62" s="875"/>
      <c r="D62" s="875"/>
      <c r="E62" s="875"/>
      <c r="F62" s="875"/>
      <c r="G62" s="876"/>
      <c r="H62" s="874"/>
      <c r="I62" s="875"/>
      <c r="J62" s="875"/>
      <c r="K62" s="875"/>
      <c r="L62" s="876"/>
    </row>
    <row r="63" spans="2:12" x14ac:dyDescent="0.25">
      <c r="B63" s="874"/>
      <c r="C63" s="875"/>
      <c r="D63" s="875"/>
      <c r="E63" s="875"/>
      <c r="F63" s="875"/>
      <c r="G63" s="876"/>
      <c r="H63" s="874"/>
      <c r="I63" s="875"/>
      <c r="J63" s="875"/>
      <c r="K63" s="875"/>
      <c r="L63" s="876"/>
    </row>
    <row r="64" spans="2:12" x14ac:dyDescent="0.25">
      <c r="B64" s="874"/>
      <c r="C64" s="875"/>
      <c r="D64" s="875"/>
      <c r="E64" s="875"/>
      <c r="F64" s="875"/>
      <c r="G64" s="876"/>
      <c r="H64" s="874"/>
      <c r="I64" s="875"/>
      <c r="J64" s="875"/>
      <c r="K64" s="875"/>
      <c r="L64" s="876"/>
    </row>
    <row r="65" spans="2:12" x14ac:dyDescent="0.25">
      <c r="B65" s="874"/>
      <c r="C65" s="875"/>
      <c r="D65" s="875"/>
      <c r="E65" s="875"/>
      <c r="F65" s="875"/>
      <c r="G65" s="876"/>
      <c r="H65" s="874"/>
      <c r="I65" s="875"/>
      <c r="J65" s="875"/>
      <c r="K65" s="875"/>
      <c r="L65" s="876"/>
    </row>
    <row r="66" spans="2:12" x14ac:dyDescent="0.25">
      <c r="B66" s="874"/>
      <c r="C66" s="875"/>
      <c r="D66" s="875"/>
      <c r="E66" s="875"/>
      <c r="F66" s="875"/>
      <c r="G66" s="876"/>
      <c r="H66" s="874"/>
      <c r="I66" s="875"/>
      <c r="J66" s="875"/>
      <c r="K66" s="875"/>
      <c r="L66" s="876"/>
    </row>
    <row r="67" spans="2:12" ht="15.75" thickBot="1" x14ac:dyDescent="0.3">
      <c r="B67" s="874"/>
      <c r="C67" s="875"/>
      <c r="D67" s="875"/>
      <c r="E67" s="875"/>
      <c r="F67" s="875"/>
      <c r="G67" s="876"/>
      <c r="H67" s="874"/>
      <c r="I67" s="875"/>
      <c r="J67" s="875"/>
      <c r="K67" s="875"/>
      <c r="L67" s="876"/>
    </row>
    <row r="68" spans="2:12" ht="15" customHeight="1" x14ac:dyDescent="0.25">
      <c r="B68" s="1034" t="s">
        <v>1282</v>
      </c>
      <c r="C68" s="1035"/>
      <c r="D68" s="1035"/>
      <c r="E68" s="1035"/>
      <c r="F68" s="1035"/>
      <c r="G68" s="1036"/>
      <c r="H68" s="1034" t="s">
        <v>1283</v>
      </c>
      <c r="I68" s="1035"/>
      <c r="J68" s="1035"/>
      <c r="K68" s="1035"/>
      <c r="L68" s="1036"/>
    </row>
    <row r="69" spans="2:12" ht="15.75" thickBot="1" x14ac:dyDescent="0.3">
      <c r="B69" s="1037"/>
      <c r="C69" s="1038"/>
      <c r="D69" s="1038"/>
      <c r="E69" s="1038"/>
      <c r="F69" s="1038"/>
      <c r="G69" s="1039"/>
      <c r="H69" s="1037"/>
      <c r="I69" s="1038"/>
      <c r="J69" s="1038"/>
      <c r="K69" s="1038"/>
      <c r="L69" s="1039"/>
    </row>
    <row r="70" spans="2:12" x14ac:dyDescent="0.25">
      <c r="B70" s="877" t="s">
        <v>1084</v>
      </c>
      <c r="C70" s="878"/>
      <c r="D70" s="878"/>
      <c r="E70" s="878"/>
      <c r="F70" s="878"/>
      <c r="G70" s="879"/>
      <c r="H70" s="877" t="s">
        <v>1085</v>
      </c>
      <c r="I70" s="878"/>
      <c r="J70" s="878"/>
      <c r="K70" s="878"/>
      <c r="L70" s="879"/>
    </row>
    <row r="71" spans="2:12" x14ac:dyDescent="0.25">
      <c r="B71" s="874"/>
      <c r="C71" s="875"/>
      <c r="D71" s="875"/>
      <c r="E71" s="875"/>
      <c r="F71" s="875"/>
      <c r="G71" s="876"/>
      <c r="H71" s="874"/>
      <c r="I71" s="875"/>
      <c r="J71" s="875"/>
      <c r="K71" s="875"/>
      <c r="L71" s="876"/>
    </row>
    <row r="72" spans="2:12" x14ac:dyDescent="0.25">
      <c r="B72" s="874"/>
      <c r="C72" s="875"/>
      <c r="D72" s="875"/>
      <c r="E72" s="875"/>
      <c r="F72" s="875"/>
      <c r="G72" s="876"/>
      <c r="H72" s="874"/>
      <c r="I72" s="875"/>
      <c r="J72" s="875"/>
      <c r="K72" s="875"/>
      <c r="L72" s="876"/>
    </row>
    <row r="73" spans="2:12" x14ac:dyDescent="0.25">
      <c r="B73" s="874"/>
      <c r="C73" s="875"/>
      <c r="D73" s="875"/>
      <c r="E73" s="875"/>
      <c r="F73" s="875"/>
      <c r="G73" s="876"/>
      <c r="H73" s="874"/>
      <c r="I73" s="875"/>
      <c r="J73" s="875"/>
      <c r="K73" s="875"/>
      <c r="L73" s="876"/>
    </row>
    <row r="74" spans="2:12" x14ac:dyDescent="0.25">
      <c r="B74" s="874"/>
      <c r="C74" s="875"/>
      <c r="D74" s="875"/>
      <c r="E74" s="875"/>
      <c r="F74" s="875"/>
      <c r="G74" s="876"/>
      <c r="H74" s="874"/>
      <c r="I74" s="875"/>
      <c r="J74" s="875"/>
      <c r="K74" s="875"/>
      <c r="L74" s="876"/>
    </row>
    <row r="75" spans="2:12" x14ac:dyDescent="0.25">
      <c r="B75" s="874"/>
      <c r="C75" s="875"/>
      <c r="D75" s="875"/>
      <c r="E75" s="875"/>
      <c r="F75" s="875"/>
      <c r="G75" s="876"/>
      <c r="H75" s="874"/>
      <c r="I75" s="875"/>
      <c r="J75" s="875"/>
      <c r="K75" s="875"/>
      <c r="L75" s="876"/>
    </row>
    <row r="76" spans="2:12" x14ac:dyDescent="0.25">
      <c r="B76" s="874"/>
      <c r="C76" s="875"/>
      <c r="D76" s="875"/>
      <c r="E76" s="875"/>
      <c r="F76" s="875"/>
      <c r="G76" s="876"/>
      <c r="H76" s="874"/>
      <c r="I76" s="875"/>
      <c r="J76" s="875"/>
      <c r="K76" s="875"/>
      <c r="L76" s="876"/>
    </row>
    <row r="77" spans="2:12" x14ac:dyDescent="0.25">
      <c r="B77" s="874"/>
      <c r="C77" s="875"/>
      <c r="D77" s="875"/>
      <c r="E77" s="875"/>
      <c r="F77" s="875"/>
      <c r="G77" s="876"/>
      <c r="H77" s="874"/>
      <c r="I77" s="875"/>
      <c r="J77" s="875"/>
      <c r="K77" s="875"/>
      <c r="L77" s="876"/>
    </row>
    <row r="78" spans="2:12" x14ac:dyDescent="0.25">
      <c r="B78" s="874"/>
      <c r="C78" s="875"/>
      <c r="D78" s="875"/>
      <c r="E78" s="875"/>
      <c r="F78" s="875"/>
      <c r="G78" s="876"/>
      <c r="H78" s="874"/>
      <c r="I78" s="875"/>
      <c r="J78" s="875"/>
      <c r="K78" s="875"/>
      <c r="L78" s="876"/>
    </row>
    <row r="79" spans="2:12" x14ac:dyDescent="0.25">
      <c r="B79" s="874"/>
      <c r="C79" s="875"/>
      <c r="D79" s="875"/>
      <c r="E79" s="875"/>
      <c r="F79" s="875"/>
      <c r="G79" s="876"/>
      <c r="H79" s="874"/>
      <c r="I79" s="875"/>
      <c r="J79" s="875"/>
      <c r="K79" s="875"/>
      <c r="L79" s="876"/>
    </row>
    <row r="80" spans="2:12" x14ac:dyDescent="0.25">
      <c r="B80" s="874"/>
      <c r="C80" s="875"/>
      <c r="D80" s="875"/>
      <c r="E80" s="875"/>
      <c r="F80" s="875"/>
      <c r="G80" s="876"/>
      <c r="H80" s="874"/>
      <c r="I80" s="875"/>
      <c r="J80" s="875"/>
      <c r="K80" s="875"/>
      <c r="L80" s="876"/>
    </row>
    <row r="81" spans="2:12" x14ac:dyDescent="0.25">
      <c r="B81" s="874"/>
      <c r="C81" s="875"/>
      <c r="D81" s="875"/>
      <c r="E81" s="875"/>
      <c r="F81" s="875"/>
      <c r="G81" s="876"/>
      <c r="H81" s="874"/>
      <c r="I81" s="875"/>
      <c r="J81" s="875"/>
      <c r="K81" s="875"/>
      <c r="L81" s="876"/>
    </row>
    <row r="82" spans="2:12" x14ac:dyDescent="0.25">
      <c r="B82" s="874"/>
      <c r="C82" s="875"/>
      <c r="D82" s="875"/>
      <c r="E82" s="875"/>
      <c r="F82" s="875"/>
      <c r="G82" s="876"/>
      <c r="H82" s="874"/>
      <c r="I82" s="875"/>
      <c r="J82" s="875"/>
      <c r="K82" s="875"/>
      <c r="L82" s="876"/>
    </row>
    <row r="83" spans="2:12" ht="15.75" thickBot="1" x14ac:dyDescent="0.3">
      <c r="B83" s="874"/>
      <c r="C83" s="875"/>
      <c r="D83" s="875"/>
      <c r="E83" s="875"/>
      <c r="F83" s="875"/>
      <c r="G83" s="876"/>
      <c r="H83" s="874"/>
      <c r="I83" s="875"/>
      <c r="J83" s="875"/>
      <c r="K83" s="875"/>
      <c r="L83" s="876"/>
    </row>
    <row r="84" spans="2:12" ht="15" customHeight="1" x14ac:dyDescent="0.25">
      <c r="B84" s="1028" t="s">
        <v>1284</v>
      </c>
      <c r="C84" s="1029"/>
      <c r="D84" s="1029"/>
      <c r="E84" s="1029"/>
      <c r="F84" s="1029"/>
      <c r="G84" s="1030"/>
      <c r="H84" s="1028" t="s">
        <v>1285</v>
      </c>
      <c r="I84" s="1029"/>
      <c r="J84" s="1029"/>
      <c r="K84" s="1029"/>
      <c r="L84" s="1030"/>
    </row>
    <row r="85" spans="2:12" ht="15.75" thickBot="1" x14ac:dyDescent="0.3">
      <c r="B85" s="1031"/>
      <c r="C85" s="1032"/>
      <c r="D85" s="1032"/>
      <c r="E85" s="1032"/>
      <c r="F85" s="1032"/>
      <c r="G85" s="1033"/>
      <c r="H85" s="1031"/>
      <c r="I85" s="1032"/>
      <c r="J85" s="1032"/>
      <c r="K85" s="1032"/>
      <c r="L85" s="1033"/>
    </row>
    <row r="86" spans="2:12" x14ac:dyDescent="0.25">
      <c r="B86" s="877" t="s">
        <v>1086</v>
      </c>
      <c r="C86" s="878"/>
      <c r="D86" s="878"/>
      <c r="E86" s="878"/>
      <c r="F86" s="878"/>
      <c r="G86" s="879"/>
      <c r="H86" s="877" t="s">
        <v>1087</v>
      </c>
      <c r="I86" s="878"/>
      <c r="J86" s="878"/>
      <c r="K86" s="878"/>
      <c r="L86" s="879"/>
    </row>
    <row r="87" spans="2:12" x14ac:dyDescent="0.25">
      <c r="B87" s="874"/>
      <c r="C87" s="875"/>
      <c r="D87" s="875"/>
      <c r="E87" s="875"/>
      <c r="F87" s="875"/>
      <c r="G87" s="876"/>
      <c r="H87" s="874"/>
      <c r="I87" s="875"/>
      <c r="J87" s="875"/>
      <c r="K87" s="875"/>
      <c r="L87" s="876"/>
    </row>
    <row r="88" spans="2:12" x14ac:dyDescent="0.25">
      <c r="B88" s="874"/>
      <c r="C88" s="875"/>
      <c r="D88" s="875"/>
      <c r="E88" s="875"/>
      <c r="F88" s="875"/>
      <c r="G88" s="876"/>
      <c r="H88" s="874"/>
      <c r="I88" s="875"/>
      <c r="J88" s="875"/>
      <c r="K88" s="875"/>
      <c r="L88" s="876"/>
    </row>
    <row r="89" spans="2:12" x14ac:dyDescent="0.25">
      <c r="B89" s="874"/>
      <c r="C89" s="875"/>
      <c r="D89" s="875"/>
      <c r="E89" s="875"/>
      <c r="F89" s="875"/>
      <c r="G89" s="876"/>
      <c r="H89" s="874"/>
      <c r="I89" s="875"/>
      <c r="J89" s="875"/>
      <c r="K89" s="875"/>
      <c r="L89" s="876"/>
    </row>
    <row r="90" spans="2:12" x14ac:dyDescent="0.25">
      <c r="B90" s="874"/>
      <c r="C90" s="875"/>
      <c r="D90" s="875"/>
      <c r="E90" s="875"/>
      <c r="F90" s="875"/>
      <c r="G90" s="876"/>
      <c r="H90" s="874"/>
      <c r="I90" s="875"/>
      <c r="J90" s="875"/>
      <c r="K90" s="875"/>
      <c r="L90" s="876"/>
    </row>
    <row r="91" spans="2:12" x14ac:dyDescent="0.25">
      <c r="B91" s="874"/>
      <c r="C91" s="875"/>
      <c r="D91" s="875"/>
      <c r="E91" s="875"/>
      <c r="F91" s="875"/>
      <c r="G91" s="876"/>
      <c r="H91" s="874"/>
      <c r="I91" s="875"/>
      <c r="J91" s="875"/>
      <c r="K91" s="875"/>
      <c r="L91" s="876"/>
    </row>
    <row r="92" spans="2:12" x14ac:dyDescent="0.25">
      <c r="B92" s="874"/>
      <c r="C92" s="875"/>
      <c r="D92" s="875"/>
      <c r="E92" s="875"/>
      <c r="F92" s="875"/>
      <c r="G92" s="876"/>
      <c r="H92" s="874"/>
      <c r="I92" s="875"/>
      <c r="J92" s="875"/>
      <c r="K92" s="875"/>
      <c r="L92" s="876"/>
    </row>
    <row r="93" spans="2:12" x14ac:dyDescent="0.25">
      <c r="B93" s="874"/>
      <c r="C93" s="875"/>
      <c r="D93" s="875"/>
      <c r="E93" s="875"/>
      <c r="F93" s="875"/>
      <c r="G93" s="876"/>
      <c r="H93" s="874"/>
      <c r="I93" s="875"/>
      <c r="J93" s="875"/>
      <c r="K93" s="875"/>
      <c r="L93" s="876"/>
    </row>
    <row r="94" spans="2:12" x14ac:dyDescent="0.25">
      <c r="B94" s="874"/>
      <c r="C94" s="875"/>
      <c r="D94" s="875"/>
      <c r="E94" s="875"/>
      <c r="F94" s="875"/>
      <c r="G94" s="876"/>
      <c r="H94" s="874"/>
      <c r="I94" s="875"/>
      <c r="J94" s="875"/>
      <c r="K94" s="875"/>
      <c r="L94" s="876"/>
    </row>
    <row r="95" spans="2:12" x14ac:dyDescent="0.25">
      <c r="B95" s="874"/>
      <c r="C95" s="875"/>
      <c r="D95" s="875"/>
      <c r="E95" s="875"/>
      <c r="F95" s="875"/>
      <c r="G95" s="876"/>
      <c r="H95" s="874"/>
      <c r="I95" s="875"/>
      <c r="J95" s="875"/>
      <c r="K95" s="875"/>
      <c r="L95" s="876"/>
    </row>
    <row r="96" spans="2:12" x14ac:dyDescent="0.25">
      <c r="B96" s="874"/>
      <c r="C96" s="875"/>
      <c r="D96" s="875"/>
      <c r="E96" s="875"/>
      <c r="F96" s="875"/>
      <c r="G96" s="876"/>
      <c r="H96" s="874"/>
      <c r="I96" s="875"/>
      <c r="J96" s="875"/>
      <c r="K96" s="875"/>
      <c r="L96" s="876"/>
    </row>
    <row r="97" spans="2:12" x14ac:dyDescent="0.25">
      <c r="B97" s="874"/>
      <c r="C97" s="875"/>
      <c r="D97" s="875"/>
      <c r="E97" s="875"/>
      <c r="F97" s="875"/>
      <c r="G97" s="876"/>
      <c r="H97" s="874"/>
      <c r="I97" s="875"/>
      <c r="J97" s="875"/>
      <c r="K97" s="875"/>
      <c r="L97" s="876"/>
    </row>
    <row r="98" spans="2:12" x14ac:dyDescent="0.25">
      <c r="B98" s="874"/>
      <c r="C98" s="875"/>
      <c r="D98" s="875"/>
      <c r="E98" s="875"/>
      <c r="F98" s="875"/>
      <c r="G98" s="876"/>
      <c r="H98" s="874"/>
      <c r="I98" s="875"/>
      <c r="J98" s="875"/>
      <c r="K98" s="875"/>
      <c r="L98" s="876"/>
    </row>
    <row r="99" spans="2:12" ht="15.75" thickBot="1" x14ac:dyDescent="0.3">
      <c r="B99" s="874"/>
      <c r="C99" s="875"/>
      <c r="D99" s="875"/>
      <c r="E99" s="875"/>
      <c r="F99" s="875"/>
      <c r="G99" s="876"/>
      <c r="H99" s="874"/>
      <c r="I99" s="875"/>
      <c r="J99" s="875"/>
      <c r="K99" s="875"/>
      <c r="L99" s="876"/>
    </row>
    <row r="100" spans="2:12" ht="15" customHeight="1" x14ac:dyDescent="0.25">
      <c r="B100" s="1028" t="s">
        <v>1286</v>
      </c>
      <c r="C100" s="1029"/>
      <c r="D100" s="1029"/>
      <c r="E100" s="1029"/>
      <c r="F100" s="1029"/>
      <c r="G100" s="1030"/>
      <c r="H100" s="1028" t="s">
        <v>1287</v>
      </c>
      <c r="I100" s="1029"/>
      <c r="J100" s="1029"/>
      <c r="K100" s="1029"/>
      <c r="L100" s="1030"/>
    </row>
    <row r="101" spans="2:12" ht="15.75" thickBot="1" x14ac:dyDescent="0.3">
      <c r="B101" s="1031"/>
      <c r="C101" s="1032"/>
      <c r="D101" s="1032"/>
      <c r="E101" s="1032"/>
      <c r="F101" s="1032"/>
      <c r="G101" s="1033"/>
      <c r="H101" s="1031"/>
      <c r="I101" s="1032"/>
      <c r="J101" s="1032"/>
      <c r="K101" s="1032"/>
      <c r="L101" s="1033"/>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291"/>
  <sheetViews>
    <sheetView view="pageBreakPreview" zoomScale="85" zoomScaleNormal="100" zoomScaleSheetLayoutView="85" zoomScalePageLayoutView="110" workbookViewId="0">
      <selection activeCell="O291" sqref="O291"/>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1.85546875" style="131" customWidth="1"/>
    <col min="7" max="7" width="34.7109375" style="131" customWidth="1"/>
    <col min="8" max="8" width="8.5703125" style="131" customWidth="1"/>
    <col min="9" max="9" width="22.42578125" style="131" customWidth="1"/>
    <col min="10" max="10" width="13" style="131" customWidth="1"/>
    <col min="11" max="11" width="13.42578125" style="131" customWidth="1"/>
    <col min="12" max="12" width="20.85546875" style="131" customWidth="1"/>
    <col min="13" max="13" width="4.85546875" style="131" hidden="1" customWidth="1"/>
    <col min="14" max="16384" width="11.42578125" style="131"/>
  </cols>
  <sheetData>
    <row r="1" spans="2:12" ht="27.75" customHeight="1" x14ac:dyDescent="0.25">
      <c r="B1" s="966" t="s">
        <v>252</v>
      </c>
      <c r="C1" s="889"/>
      <c r="D1" s="889"/>
      <c r="E1" s="889"/>
      <c r="F1" s="889"/>
      <c r="G1" s="889"/>
      <c r="H1" s="889"/>
      <c r="I1" s="889"/>
      <c r="J1" s="889"/>
      <c r="K1" s="889"/>
      <c r="L1" s="914"/>
    </row>
    <row r="2" spans="2:12" ht="11.25" customHeight="1" x14ac:dyDescent="0.25">
      <c r="B2" s="967"/>
      <c r="C2" s="890"/>
      <c r="D2" s="890"/>
      <c r="E2" s="890"/>
      <c r="F2" s="890"/>
      <c r="G2" s="890"/>
      <c r="H2" s="890"/>
      <c r="I2" s="890"/>
      <c r="J2" s="890"/>
      <c r="K2" s="890"/>
      <c r="L2" s="916"/>
    </row>
    <row r="3" spans="2:12" ht="24.95" customHeight="1" x14ac:dyDescent="0.25">
      <c r="B3" s="919" t="s">
        <v>290</v>
      </c>
      <c r="C3" s="917"/>
      <c r="D3" s="917"/>
      <c r="E3" s="918"/>
      <c r="F3" s="318">
        <v>44188</v>
      </c>
      <c r="G3" s="919" t="s">
        <v>291</v>
      </c>
      <c r="H3" s="917"/>
      <c r="I3" s="918"/>
      <c r="J3" s="920">
        <v>44194</v>
      </c>
      <c r="K3" s="917"/>
      <c r="L3" s="918"/>
    </row>
    <row r="4" spans="2:12" ht="24.95" customHeight="1" x14ac:dyDescent="0.25">
      <c r="B4" s="1044" t="s">
        <v>251</v>
      </c>
      <c r="C4" s="1045"/>
      <c r="D4" s="1045"/>
      <c r="E4" s="1045"/>
      <c r="F4" s="1045"/>
      <c r="G4" s="1045"/>
      <c r="H4" s="1046"/>
      <c r="I4" s="319" t="s">
        <v>490</v>
      </c>
      <c r="J4" s="319" t="s">
        <v>2</v>
      </c>
      <c r="K4" s="1050" t="s">
        <v>0</v>
      </c>
      <c r="L4" s="1051"/>
    </row>
    <row r="5" spans="2:12" ht="24.95" customHeight="1" thickBot="1" x14ac:dyDescent="0.3">
      <c r="B5" s="1047"/>
      <c r="C5" s="1048"/>
      <c r="D5" s="1048"/>
      <c r="E5" s="1048"/>
      <c r="F5" s="1048"/>
      <c r="G5" s="1048"/>
      <c r="H5" s="1049"/>
      <c r="I5" s="320" t="s">
        <v>491</v>
      </c>
      <c r="J5" s="319">
        <v>2</v>
      </c>
      <c r="K5" s="1050" t="s">
        <v>292</v>
      </c>
      <c r="L5" s="1051"/>
    </row>
    <row r="6" spans="2:12" ht="15.75" customHeight="1" x14ac:dyDescent="0.25">
      <c r="B6" s="1052" t="s">
        <v>453</v>
      </c>
      <c r="C6" s="1053"/>
      <c r="D6" s="1053"/>
      <c r="E6" s="1053"/>
      <c r="F6" s="1053"/>
      <c r="G6" s="1054"/>
      <c r="H6" s="1058" t="s">
        <v>454</v>
      </c>
      <c r="I6" s="1059"/>
      <c r="J6" s="1059"/>
      <c r="K6" s="1059"/>
      <c r="L6" s="1060"/>
    </row>
    <row r="7" spans="2:12" ht="15" customHeight="1" x14ac:dyDescent="0.25">
      <c r="B7" s="1055"/>
      <c r="C7" s="1056"/>
      <c r="D7" s="1056"/>
      <c r="E7" s="1056"/>
      <c r="F7" s="1056"/>
      <c r="G7" s="1057"/>
      <c r="H7" s="1061"/>
      <c r="I7" s="1062"/>
      <c r="J7" s="1062"/>
      <c r="K7" s="1062"/>
      <c r="L7" s="1063"/>
    </row>
    <row r="8" spans="2:12" ht="15" customHeight="1" x14ac:dyDescent="0.25">
      <c r="B8" s="1055"/>
      <c r="C8" s="1056"/>
      <c r="D8" s="1056"/>
      <c r="E8" s="1056"/>
      <c r="F8" s="1056"/>
      <c r="G8" s="1057"/>
      <c r="H8" s="1061"/>
      <c r="I8" s="1062"/>
      <c r="J8" s="1062"/>
      <c r="K8" s="1062"/>
      <c r="L8" s="1063"/>
    </row>
    <row r="9" spans="2:12" ht="85.5" customHeight="1" x14ac:dyDescent="0.25">
      <c r="B9" s="1055"/>
      <c r="C9" s="1056"/>
      <c r="D9" s="1056"/>
      <c r="E9" s="1056"/>
      <c r="F9" s="1056"/>
      <c r="G9" s="1057"/>
      <c r="H9" s="1061"/>
      <c r="I9" s="1062"/>
      <c r="J9" s="1062"/>
      <c r="K9" s="1062"/>
      <c r="L9" s="1063"/>
    </row>
    <row r="10" spans="2:12" ht="63.75" customHeight="1" x14ac:dyDescent="0.25">
      <c r="B10" s="1055"/>
      <c r="C10" s="1056"/>
      <c r="D10" s="1056"/>
      <c r="E10" s="1056"/>
      <c r="F10" s="1056"/>
      <c r="G10" s="1057"/>
      <c r="H10" s="1061"/>
      <c r="I10" s="1062"/>
      <c r="J10" s="1062"/>
      <c r="K10" s="1062"/>
      <c r="L10" s="1063"/>
    </row>
    <row r="11" spans="2:12" ht="15" customHeight="1" x14ac:dyDescent="0.25">
      <c r="B11" s="1055"/>
      <c r="C11" s="1056"/>
      <c r="D11" s="1056"/>
      <c r="E11" s="1056"/>
      <c r="F11" s="1056"/>
      <c r="G11" s="1057"/>
      <c r="H11" s="1061"/>
      <c r="I11" s="1062"/>
      <c r="J11" s="1062"/>
      <c r="K11" s="1062"/>
      <c r="L11" s="1063"/>
    </row>
    <row r="12" spans="2:12" ht="34.5" customHeight="1" x14ac:dyDescent="0.25">
      <c r="B12" s="1055"/>
      <c r="C12" s="1056"/>
      <c r="D12" s="1056"/>
      <c r="E12" s="1056"/>
      <c r="F12" s="1056"/>
      <c r="G12" s="1057"/>
      <c r="H12" s="1061"/>
      <c r="I12" s="1062"/>
      <c r="J12" s="1062"/>
      <c r="K12" s="1062"/>
      <c r="L12" s="1063"/>
    </row>
    <row r="13" spans="2:12" ht="92.25" customHeight="1" x14ac:dyDescent="0.25">
      <c r="B13" s="1055"/>
      <c r="C13" s="1056"/>
      <c r="D13" s="1056"/>
      <c r="E13" s="1056"/>
      <c r="F13" s="1056"/>
      <c r="G13" s="1057"/>
      <c r="H13" s="1061"/>
      <c r="I13" s="1062"/>
      <c r="J13" s="1062"/>
      <c r="K13" s="1062"/>
      <c r="L13" s="1063"/>
    </row>
    <row r="14" spans="2:12" ht="15" hidden="1" customHeight="1" x14ac:dyDescent="0.25">
      <c r="B14" s="1055"/>
      <c r="C14" s="1056"/>
      <c r="D14" s="1056"/>
      <c r="E14" s="1056"/>
      <c r="F14" s="1056"/>
      <c r="G14" s="1057"/>
      <c r="H14" s="1061"/>
      <c r="I14" s="1062"/>
      <c r="J14" s="1062"/>
      <c r="K14" s="1062"/>
      <c r="L14" s="1063"/>
    </row>
    <row r="15" spans="2:12" ht="15" hidden="1" customHeight="1" x14ac:dyDescent="0.25">
      <c r="B15" s="1055"/>
      <c r="C15" s="1056"/>
      <c r="D15" s="1056"/>
      <c r="E15" s="1056"/>
      <c r="F15" s="1056"/>
      <c r="G15" s="1057"/>
      <c r="H15" s="1061"/>
      <c r="I15" s="1062"/>
      <c r="J15" s="1062"/>
      <c r="K15" s="1062"/>
      <c r="L15" s="1063"/>
    </row>
    <row r="16" spans="2:12" ht="15" hidden="1" customHeight="1" x14ac:dyDescent="0.25">
      <c r="B16" s="1055"/>
      <c r="C16" s="1056"/>
      <c r="D16" s="1056"/>
      <c r="E16" s="1056"/>
      <c r="F16" s="1056"/>
      <c r="G16" s="1057"/>
      <c r="H16" s="1061"/>
      <c r="I16" s="1062"/>
      <c r="J16" s="1062"/>
      <c r="K16" s="1062"/>
      <c r="L16" s="1063"/>
    </row>
    <row r="17" spans="2:12" ht="15" hidden="1" customHeight="1" x14ac:dyDescent="0.25">
      <c r="B17" s="1055"/>
      <c r="C17" s="1056"/>
      <c r="D17" s="1056"/>
      <c r="E17" s="1056"/>
      <c r="F17" s="1056"/>
      <c r="G17" s="1057"/>
      <c r="H17" s="1061"/>
      <c r="I17" s="1062"/>
      <c r="J17" s="1062"/>
      <c r="K17" s="1062"/>
      <c r="L17" s="1063"/>
    </row>
    <row r="18" spans="2:12" ht="15" hidden="1" customHeight="1" x14ac:dyDescent="0.25">
      <c r="B18" s="1055"/>
      <c r="C18" s="1056"/>
      <c r="D18" s="1056"/>
      <c r="E18" s="1056"/>
      <c r="F18" s="1056"/>
      <c r="G18" s="1057"/>
      <c r="H18" s="1061"/>
      <c r="I18" s="1062"/>
      <c r="J18" s="1062"/>
      <c r="K18" s="1062"/>
      <c r="L18" s="1063"/>
    </row>
    <row r="19" spans="2:12" ht="15.75" customHeight="1" thickBot="1" x14ac:dyDescent="0.3">
      <c r="B19" s="1055"/>
      <c r="C19" s="1056"/>
      <c r="D19" s="1056"/>
      <c r="E19" s="1056"/>
      <c r="F19" s="1056"/>
      <c r="G19" s="1057"/>
      <c r="H19" s="1061"/>
      <c r="I19" s="1062"/>
      <c r="J19" s="1062"/>
      <c r="K19" s="1062"/>
      <c r="L19" s="1063"/>
    </row>
    <row r="20" spans="2:12" ht="47.25" customHeight="1" x14ac:dyDescent="0.25">
      <c r="B20" s="1064" t="s">
        <v>1329</v>
      </c>
      <c r="C20" s="1065"/>
      <c r="D20" s="1065"/>
      <c r="E20" s="1065"/>
      <c r="F20" s="1065"/>
      <c r="G20" s="1066"/>
      <c r="H20" s="1064" t="s">
        <v>1330</v>
      </c>
      <c r="I20" s="1065"/>
      <c r="J20" s="1065"/>
      <c r="K20" s="1065"/>
      <c r="L20" s="1066"/>
    </row>
    <row r="21" spans="2:12" ht="50.25" customHeight="1" thickBot="1" x14ac:dyDescent="0.3">
      <c r="B21" s="871"/>
      <c r="C21" s="872"/>
      <c r="D21" s="872"/>
      <c r="E21" s="872"/>
      <c r="F21" s="872"/>
      <c r="G21" s="873"/>
      <c r="H21" s="871"/>
      <c r="I21" s="872"/>
      <c r="J21" s="872"/>
      <c r="K21" s="872"/>
      <c r="L21" s="873"/>
    </row>
    <row r="22" spans="2:12" ht="6" customHeight="1" x14ac:dyDescent="0.25">
      <c r="B22" s="1052" t="s">
        <v>453</v>
      </c>
      <c r="C22" s="1053"/>
      <c r="D22" s="1053"/>
      <c r="E22" s="1053"/>
      <c r="F22" s="1053"/>
      <c r="G22" s="1054"/>
      <c r="H22" s="1052" t="s">
        <v>454</v>
      </c>
      <c r="I22" s="1053"/>
      <c r="J22" s="1053"/>
      <c r="K22" s="1053"/>
      <c r="L22" s="1054"/>
    </row>
    <row r="23" spans="2:12" ht="15" customHeight="1" x14ac:dyDescent="0.25">
      <c r="B23" s="1055"/>
      <c r="C23" s="1056"/>
      <c r="D23" s="1056"/>
      <c r="E23" s="1056"/>
      <c r="F23" s="1056"/>
      <c r="G23" s="1057"/>
      <c r="H23" s="1055"/>
      <c r="I23" s="1056"/>
      <c r="J23" s="1056"/>
      <c r="K23" s="1056"/>
      <c r="L23" s="1057"/>
    </row>
    <row r="24" spans="2:12" ht="15" customHeight="1" x14ac:dyDescent="0.25">
      <c r="B24" s="1055"/>
      <c r="C24" s="1056"/>
      <c r="D24" s="1056"/>
      <c r="E24" s="1056"/>
      <c r="F24" s="1056"/>
      <c r="G24" s="1057"/>
      <c r="H24" s="1055"/>
      <c r="I24" s="1056"/>
      <c r="J24" s="1056"/>
      <c r="K24" s="1056"/>
      <c r="L24" s="1057"/>
    </row>
    <row r="25" spans="2:12" ht="15" customHeight="1" x14ac:dyDescent="0.25">
      <c r="B25" s="1055"/>
      <c r="C25" s="1056"/>
      <c r="D25" s="1056"/>
      <c r="E25" s="1056"/>
      <c r="F25" s="1056"/>
      <c r="G25" s="1057"/>
      <c r="H25" s="1055"/>
      <c r="I25" s="1056"/>
      <c r="J25" s="1056"/>
      <c r="K25" s="1056"/>
      <c r="L25" s="1057"/>
    </row>
    <row r="26" spans="2:12" ht="15" customHeight="1" x14ac:dyDescent="0.25">
      <c r="B26" s="1055"/>
      <c r="C26" s="1056"/>
      <c r="D26" s="1056"/>
      <c r="E26" s="1056"/>
      <c r="F26" s="1056"/>
      <c r="G26" s="1057"/>
      <c r="H26" s="1055"/>
      <c r="I26" s="1056"/>
      <c r="J26" s="1056"/>
      <c r="K26" s="1056"/>
      <c r="L26" s="1057"/>
    </row>
    <row r="27" spans="2:12" ht="15" customHeight="1" x14ac:dyDescent="0.25">
      <c r="B27" s="1055"/>
      <c r="C27" s="1056"/>
      <c r="D27" s="1056"/>
      <c r="E27" s="1056"/>
      <c r="F27" s="1056"/>
      <c r="G27" s="1057"/>
      <c r="H27" s="1055"/>
      <c r="I27" s="1056"/>
      <c r="J27" s="1056"/>
      <c r="K27" s="1056"/>
      <c r="L27" s="1057"/>
    </row>
    <row r="28" spans="2:12" ht="121.5" customHeight="1" x14ac:dyDescent="0.25">
      <c r="B28" s="1055"/>
      <c r="C28" s="1056"/>
      <c r="D28" s="1056"/>
      <c r="E28" s="1056"/>
      <c r="F28" s="1056"/>
      <c r="G28" s="1057"/>
      <c r="H28" s="1055"/>
      <c r="I28" s="1056"/>
      <c r="J28" s="1056"/>
      <c r="K28" s="1056"/>
      <c r="L28" s="1057"/>
    </row>
    <row r="29" spans="2:12" ht="109.5" customHeight="1" x14ac:dyDescent="0.25">
      <c r="B29" s="1055"/>
      <c r="C29" s="1056"/>
      <c r="D29" s="1056"/>
      <c r="E29" s="1056"/>
      <c r="F29" s="1056"/>
      <c r="G29" s="1057"/>
      <c r="H29" s="1055"/>
      <c r="I29" s="1056"/>
      <c r="J29" s="1056"/>
      <c r="K29" s="1056"/>
      <c r="L29" s="1057"/>
    </row>
    <row r="30" spans="2:12" ht="15" customHeight="1" x14ac:dyDescent="0.25">
      <c r="B30" s="1055"/>
      <c r="C30" s="1056"/>
      <c r="D30" s="1056"/>
      <c r="E30" s="1056"/>
      <c r="F30" s="1056"/>
      <c r="G30" s="1057"/>
      <c r="H30" s="1055"/>
      <c r="I30" s="1056"/>
      <c r="J30" s="1056"/>
      <c r="K30" s="1056"/>
      <c r="L30" s="1057"/>
    </row>
    <row r="31" spans="2:12" ht="6" customHeight="1" thickBot="1" x14ac:dyDescent="0.3">
      <c r="B31" s="1055"/>
      <c r="C31" s="1056"/>
      <c r="D31" s="1056"/>
      <c r="E31" s="1056"/>
      <c r="F31" s="1056"/>
      <c r="G31" s="1057"/>
      <c r="H31" s="1055"/>
      <c r="I31" s="1056"/>
      <c r="J31" s="1056"/>
      <c r="K31" s="1056"/>
      <c r="L31" s="1057"/>
    </row>
    <row r="32" spans="2:12" ht="15" hidden="1" customHeight="1" x14ac:dyDescent="0.25">
      <c r="B32" s="1055"/>
      <c r="C32" s="1056"/>
      <c r="D32" s="1056"/>
      <c r="E32" s="1056"/>
      <c r="F32" s="1056"/>
      <c r="G32" s="1057"/>
      <c r="H32" s="1055"/>
      <c r="I32" s="1056"/>
      <c r="J32" s="1056"/>
      <c r="K32" s="1056"/>
      <c r="L32" s="1057"/>
    </row>
    <row r="33" spans="2:12" ht="15" hidden="1" customHeight="1" x14ac:dyDescent="0.25">
      <c r="B33" s="1055"/>
      <c r="C33" s="1056"/>
      <c r="D33" s="1056"/>
      <c r="E33" s="1056"/>
      <c r="F33" s="1056"/>
      <c r="G33" s="1057"/>
      <c r="H33" s="1055"/>
      <c r="I33" s="1056"/>
      <c r="J33" s="1056"/>
      <c r="K33" s="1056"/>
      <c r="L33" s="1057"/>
    </row>
    <row r="34" spans="2:12" ht="15" hidden="1" customHeight="1" x14ac:dyDescent="0.25">
      <c r="B34" s="1055"/>
      <c r="C34" s="1056"/>
      <c r="D34" s="1056"/>
      <c r="E34" s="1056"/>
      <c r="F34" s="1056"/>
      <c r="G34" s="1057"/>
      <c r="H34" s="1055"/>
      <c r="I34" s="1056"/>
      <c r="J34" s="1056"/>
      <c r="K34" s="1056"/>
      <c r="L34" s="1057"/>
    </row>
    <row r="35" spans="2:12" ht="15" hidden="1" customHeight="1" x14ac:dyDescent="0.25">
      <c r="B35" s="1055"/>
      <c r="C35" s="1056"/>
      <c r="D35" s="1056"/>
      <c r="E35" s="1056"/>
      <c r="F35" s="1056"/>
      <c r="G35" s="1057"/>
      <c r="H35" s="1055"/>
      <c r="I35" s="1056"/>
      <c r="J35" s="1056"/>
      <c r="K35" s="1056"/>
      <c r="L35" s="1057"/>
    </row>
    <row r="36" spans="2:12" ht="47.25" customHeight="1" x14ac:dyDescent="0.25">
      <c r="B36" s="1064" t="s">
        <v>1331</v>
      </c>
      <c r="C36" s="1065"/>
      <c r="D36" s="1065"/>
      <c r="E36" s="1065"/>
      <c r="F36" s="1065"/>
      <c r="G36" s="1066"/>
      <c r="H36" s="1064" t="s">
        <v>1332</v>
      </c>
      <c r="I36" s="1065"/>
      <c r="J36" s="1065"/>
      <c r="K36" s="1065"/>
      <c r="L36" s="1066"/>
    </row>
    <row r="37" spans="2:12" ht="59.25" customHeight="1" thickBot="1" x14ac:dyDescent="0.3">
      <c r="B37" s="871"/>
      <c r="C37" s="872"/>
      <c r="D37" s="872"/>
      <c r="E37" s="872"/>
      <c r="F37" s="872"/>
      <c r="G37" s="873"/>
      <c r="H37" s="871"/>
      <c r="I37" s="872"/>
      <c r="J37" s="872"/>
      <c r="K37" s="872"/>
      <c r="L37" s="873"/>
    </row>
    <row r="38" spans="2:12" ht="15.75" customHeight="1" x14ac:dyDescent="0.25">
      <c r="B38" s="1055" t="s">
        <v>453</v>
      </c>
      <c r="C38" s="1056"/>
      <c r="D38" s="1056"/>
      <c r="E38" s="1056"/>
      <c r="F38" s="1056"/>
      <c r="G38" s="1057"/>
      <c r="H38" s="1052" t="s">
        <v>454</v>
      </c>
      <c r="I38" s="1053"/>
      <c r="J38" s="1053"/>
      <c r="K38" s="1053"/>
      <c r="L38" s="1054"/>
    </row>
    <row r="39" spans="2:12" ht="15" customHeight="1" x14ac:dyDescent="0.25">
      <c r="B39" s="1055"/>
      <c r="C39" s="1056"/>
      <c r="D39" s="1056"/>
      <c r="E39" s="1056"/>
      <c r="F39" s="1056"/>
      <c r="G39" s="1057"/>
      <c r="H39" s="1055"/>
      <c r="I39" s="1056"/>
      <c r="J39" s="1056"/>
      <c r="K39" s="1056"/>
      <c r="L39" s="1057"/>
    </row>
    <row r="40" spans="2:12" ht="15" customHeight="1" x14ac:dyDescent="0.25">
      <c r="B40" s="1055"/>
      <c r="C40" s="1056"/>
      <c r="D40" s="1056"/>
      <c r="E40" s="1056"/>
      <c r="F40" s="1056"/>
      <c r="G40" s="1057"/>
      <c r="H40" s="1055"/>
      <c r="I40" s="1056"/>
      <c r="J40" s="1056"/>
      <c r="K40" s="1056"/>
      <c r="L40" s="1057"/>
    </row>
    <row r="41" spans="2:12" ht="15" customHeight="1" x14ac:dyDescent="0.25">
      <c r="B41" s="1055"/>
      <c r="C41" s="1056"/>
      <c r="D41" s="1056"/>
      <c r="E41" s="1056"/>
      <c r="F41" s="1056"/>
      <c r="G41" s="1057"/>
      <c r="H41" s="1055"/>
      <c r="I41" s="1056"/>
      <c r="J41" s="1056"/>
      <c r="K41" s="1056"/>
      <c r="L41" s="1057"/>
    </row>
    <row r="42" spans="2:12" ht="15" customHeight="1" x14ac:dyDescent="0.25">
      <c r="B42" s="1055"/>
      <c r="C42" s="1056"/>
      <c r="D42" s="1056"/>
      <c r="E42" s="1056"/>
      <c r="F42" s="1056"/>
      <c r="G42" s="1057"/>
      <c r="H42" s="1055"/>
      <c r="I42" s="1056"/>
      <c r="J42" s="1056"/>
      <c r="K42" s="1056"/>
      <c r="L42" s="1057"/>
    </row>
    <row r="43" spans="2:12" ht="15" customHeight="1" x14ac:dyDescent="0.25">
      <c r="B43" s="1055"/>
      <c r="C43" s="1056"/>
      <c r="D43" s="1056"/>
      <c r="E43" s="1056"/>
      <c r="F43" s="1056"/>
      <c r="G43" s="1057"/>
      <c r="H43" s="1055"/>
      <c r="I43" s="1056"/>
      <c r="J43" s="1056"/>
      <c r="K43" s="1056"/>
      <c r="L43" s="1057"/>
    </row>
    <row r="44" spans="2:12" ht="78" customHeight="1" x14ac:dyDescent="0.25">
      <c r="B44" s="1055"/>
      <c r="C44" s="1056"/>
      <c r="D44" s="1056"/>
      <c r="E44" s="1056"/>
      <c r="F44" s="1056"/>
      <c r="G44" s="1057"/>
      <c r="H44" s="1055"/>
      <c r="I44" s="1056"/>
      <c r="J44" s="1056"/>
      <c r="K44" s="1056"/>
      <c r="L44" s="1057"/>
    </row>
    <row r="45" spans="2:12" ht="15" customHeight="1" x14ac:dyDescent="0.25">
      <c r="B45" s="1055"/>
      <c r="C45" s="1056"/>
      <c r="D45" s="1056"/>
      <c r="E45" s="1056"/>
      <c r="F45" s="1056"/>
      <c r="G45" s="1057"/>
      <c r="H45" s="1055"/>
      <c r="I45" s="1056"/>
      <c r="J45" s="1056"/>
      <c r="K45" s="1056"/>
      <c r="L45" s="1057"/>
    </row>
    <row r="46" spans="2:12" ht="15" customHeight="1" x14ac:dyDescent="0.25">
      <c r="B46" s="1055"/>
      <c r="C46" s="1056"/>
      <c r="D46" s="1056"/>
      <c r="E46" s="1056"/>
      <c r="F46" s="1056"/>
      <c r="G46" s="1057"/>
      <c r="H46" s="1055"/>
      <c r="I46" s="1056"/>
      <c r="J46" s="1056"/>
      <c r="K46" s="1056"/>
      <c r="L46" s="1057"/>
    </row>
    <row r="47" spans="2:12" ht="15" customHeight="1" x14ac:dyDescent="0.25">
      <c r="B47" s="1055"/>
      <c r="C47" s="1056"/>
      <c r="D47" s="1056"/>
      <c r="E47" s="1056"/>
      <c r="F47" s="1056"/>
      <c r="G47" s="1057"/>
      <c r="H47" s="1055"/>
      <c r="I47" s="1056"/>
      <c r="J47" s="1056"/>
      <c r="K47" s="1056"/>
      <c r="L47" s="1057"/>
    </row>
    <row r="48" spans="2:12" ht="94.5" customHeight="1" x14ac:dyDescent="0.25">
      <c r="B48" s="1055"/>
      <c r="C48" s="1056"/>
      <c r="D48" s="1056"/>
      <c r="E48" s="1056"/>
      <c r="F48" s="1056"/>
      <c r="G48" s="1057"/>
      <c r="H48" s="1055"/>
      <c r="I48" s="1056"/>
      <c r="J48" s="1056"/>
      <c r="K48" s="1056"/>
      <c r="L48" s="1057"/>
    </row>
    <row r="49" spans="2:12" ht="15" hidden="1" customHeight="1" x14ac:dyDescent="0.25">
      <c r="B49" s="1055"/>
      <c r="C49" s="1056"/>
      <c r="D49" s="1056"/>
      <c r="E49" s="1056"/>
      <c r="F49" s="1056"/>
      <c r="G49" s="1057"/>
      <c r="H49" s="1055"/>
      <c r="I49" s="1056"/>
      <c r="J49" s="1056"/>
      <c r="K49" s="1056"/>
      <c r="L49" s="1057"/>
    </row>
    <row r="50" spans="2:12" ht="15" hidden="1" customHeight="1" x14ac:dyDescent="0.25">
      <c r="B50" s="1055"/>
      <c r="C50" s="1056"/>
      <c r="D50" s="1056"/>
      <c r="E50" s="1056"/>
      <c r="F50" s="1056"/>
      <c r="G50" s="1057"/>
      <c r="H50" s="1055"/>
      <c r="I50" s="1056"/>
      <c r="J50" s="1056"/>
      <c r="K50" s="1056"/>
      <c r="L50" s="1057"/>
    </row>
    <row r="51" spans="2:12" ht="2.25" customHeight="1" thickBot="1" x14ac:dyDescent="0.3">
      <c r="B51" s="1055"/>
      <c r="C51" s="1056"/>
      <c r="D51" s="1056"/>
      <c r="E51" s="1056"/>
      <c r="F51" s="1056"/>
      <c r="G51" s="1057"/>
      <c r="H51" s="1055"/>
      <c r="I51" s="1056"/>
      <c r="J51" s="1056"/>
      <c r="K51" s="1056"/>
      <c r="L51" s="1057"/>
    </row>
    <row r="52" spans="2:12" ht="61.5" customHeight="1" x14ac:dyDescent="0.25">
      <c r="B52" s="1064" t="s">
        <v>1333</v>
      </c>
      <c r="C52" s="1065"/>
      <c r="D52" s="1065"/>
      <c r="E52" s="1065"/>
      <c r="F52" s="1065"/>
      <c r="G52" s="1066"/>
      <c r="H52" s="1064" t="s">
        <v>1334</v>
      </c>
      <c r="I52" s="1065"/>
      <c r="J52" s="1065"/>
      <c r="K52" s="1065"/>
      <c r="L52" s="1066"/>
    </row>
    <row r="53" spans="2:12" ht="40.5" customHeight="1" thickBot="1" x14ac:dyDescent="0.3">
      <c r="B53" s="871"/>
      <c r="C53" s="872"/>
      <c r="D53" s="872"/>
      <c r="E53" s="872"/>
      <c r="F53" s="872"/>
      <c r="G53" s="873"/>
      <c r="H53" s="871"/>
      <c r="I53" s="872"/>
      <c r="J53" s="872"/>
      <c r="K53" s="872"/>
      <c r="L53" s="873"/>
    </row>
    <row r="54" spans="2:12" ht="15.75" customHeight="1" x14ac:dyDescent="0.25">
      <c r="B54" s="1055" t="s">
        <v>453</v>
      </c>
      <c r="C54" s="1056"/>
      <c r="D54" s="1056"/>
      <c r="E54" s="1056"/>
      <c r="F54" s="1056"/>
      <c r="G54" s="1057"/>
      <c r="H54" s="1052" t="s">
        <v>454</v>
      </c>
      <c r="I54" s="1053"/>
      <c r="J54" s="1053"/>
      <c r="K54" s="1053"/>
      <c r="L54" s="1054"/>
    </row>
    <row r="55" spans="2:12" ht="15" customHeight="1" x14ac:dyDescent="0.25">
      <c r="B55" s="1055"/>
      <c r="C55" s="1056"/>
      <c r="D55" s="1056"/>
      <c r="E55" s="1056"/>
      <c r="F55" s="1056"/>
      <c r="G55" s="1057"/>
      <c r="H55" s="1055"/>
      <c r="I55" s="1056"/>
      <c r="J55" s="1056"/>
      <c r="K55" s="1056"/>
      <c r="L55" s="1057"/>
    </row>
    <row r="56" spans="2:12" ht="15" customHeight="1" x14ac:dyDescent="0.25">
      <c r="B56" s="1055"/>
      <c r="C56" s="1056"/>
      <c r="D56" s="1056"/>
      <c r="E56" s="1056"/>
      <c r="F56" s="1056"/>
      <c r="G56" s="1057"/>
      <c r="H56" s="1055"/>
      <c r="I56" s="1056"/>
      <c r="J56" s="1056"/>
      <c r="K56" s="1056"/>
      <c r="L56" s="1057"/>
    </row>
    <row r="57" spans="2:12" ht="15" customHeight="1" x14ac:dyDescent="0.25">
      <c r="B57" s="1055"/>
      <c r="C57" s="1056"/>
      <c r="D57" s="1056"/>
      <c r="E57" s="1056"/>
      <c r="F57" s="1056"/>
      <c r="G57" s="1057"/>
      <c r="H57" s="1055"/>
      <c r="I57" s="1056"/>
      <c r="J57" s="1056"/>
      <c r="K57" s="1056"/>
      <c r="L57" s="1057"/>
    </row>
    <row r="58" spans="2:12" ht="15" customHeight="1" x14ac:dyDescent="0.25">
      <c r="B58" s="1055"/>
      <c r="C58" s="1056"/>
      <c r="D58" s="1056"/>
      <c r="E58" s="1056"/>
      <c r="F58" s="1056"/>
      <c r="G58" s="1057"/>
      <c r="H58" s="1055"/>
      <c r="I58" s="1056"/>
      <c r="J58" s="1056"/>
      <c r="K58" s="1056"/>
      <c r="L58" s="1057"/>
    </row>
    <row r="59" spans="2:12" ht="15" customHeight="1" x14ac:dyDescent="0.25">
      <c r="B59" s="1055"/>
      <c r="C59" s="1056"/>
      <c r="D59" s="1056"/>
      <c r="E59" s="1056"/>
      <c r="F59" s="1056"/>
      <c r="G59" s="1057"/>
      <c r="H59" s="1055"/>
      <c r="I59" s="1056"/>
      <c r="J59" s="1056"/>
      <c r="K59" s="1056"/>
      <c r="L59" s="1057"/>
    </row>
    <row r="60" spans="2:12" ht="15" customHeight="1" x14ac:dyDescent="0.25">
      <c r="B60" s="1055"/>
      <c r="C60" s="1056"/>
      <c r="D60" s="1056"/>
      <c r="E60" s="1056"/>
      <c r="F60" s="1056"/>
      <c r="G60" s="1057"/>
      <c r="H60" s="1055"/>
      <c r="I60" s="1056"/>
      <c r="J60" s="1056"/>
      <c r="K60" s="1056"/>
      <c r="L60" s="1057"/>
    </row>
    <row r="61" spans="2:12" ht="21.75" customHeight="1" x14ac:dyDescent="0.25">
      <c r="B61" s="1055"/>
      <c r="C61" s="1056"/>
      <c r="D61" s="1056"/>
      <c r="E61" s="1056"/>
      <c r="F61" s="1056"/>
      <c r="G61" s="1057"/>
      <c r="H61" s="1055"/>
      <c r="I61" s="1056"/>
      <c r="J61" s="1056"/>
      <c r="K61" s="1056"/>
      <c r="L61" s="1057"/>
    </row>
    <row r="62" spans="2:12" ht="78.75" customHeight="1" x14ac:dyDescent="0.25">
      <c r="B62" s="1055"/>
      <c r="C62" s="1056"/>
      <c r="D62" s="1056"/>
      <c r="E62" s="1056"/>
      <c r="F62" s="1056"/>
      <c r="G62" s="1057"/>
      <c r="H62" s="1055"/>
      <c r="I62" s="1056"/>
      <c r="J62" s="1056"/>
      <c r="K62" s="1056"/>
      <c r="L62" s="1057"/>
    </row>
    <row r="63" spans="2:12" ht="15" customHeight="1" x14ac:dyDescent="0.25">
      <c r="B63" s="1055"/>
      <c r="C63" s="1056"/>
      <c r="D63" s="1056"/>
      <c r="E63" s="1056"/>
      <c r="F63" s="1056"/>
      <c r="G63" s="1057"/>
      <c r="H63" s="1055"/>
      <c r="I63" s="1056"/>
      <c r="J63" s="1056"/>
      <c r="K63" s="1056"/>
      <c r="L63" s="1057"/>
    </row>
    <row r="64" spans="2:12" ht="102.75" customHeight="1" thickBot="1" x14ac:dyDescent="0.3">
      <c r="B64" s="1055"/>
      <c r="C64" s="1056"/>
      <c r="D64" s="1056"/>
      <c r="E64" s="1056"/>
      <c r="F64" s="1056"/>
      <c r="G64" s="1057"/>
      <c r="H64" s="1055"/>
      <c r="I64" s="1056"/>
      <c r="J64" s="1056"/>
      <c r="K64" s="1056"/>
      <c r="L64" s="1057"/>
    </row>
    <row r="65" spans="2:12" ht="15" hidden="1" customHeight="1" x14ac:dyDescent="0.25">
      <c r="B65" s="1055"/>
      <c r="C65" s="1056"/>
      <c r="D65" s="1056"/>
      <c r="E65" s="1056"/>
      <c r="F65" s="1056"/>
      <c r="G65" s="1057"/>
      <c r="H65" s="1055"/>
      <c r="I65" s="1056"/>
      <c r="J65" s="1056"/>
      <c r="K65" s="1056"/>
      <c r="L65" s="1057"/>
    </row>
    <row r="66" spans="2:12" ht="15" hidden="1" customHeight="1" x14ac:dyDescent="0.25">
      <c r="B66" s="1055"/>
      <c r="C66" s="1056"/>
      <c r="D66" s="1056"/>
      <c r="E66" s="1056"/>
      <c r="F66" s="1056"/>
      <c r="G66" s="1057"/>
      <c r="H66" s="1055"/>
      <c r="I66" s="1056"/>
      <c r="J66" s="1056"/>
      <c r="K66" s="1056"/>
      <c r="L66" s="1057"/>
    </row>
    <row r="67" spans="2:12" ht="15" hidden="1" customHeight="1" x14ac:dyDescent="0.25">
      <c r="B67" s="1055"/>
      <c r="C67" s="1056"/>
      <c r="D67" s="1056"/>
      <c r="E67" s="1056"/>
      <c r="F67" s="1056"/>
      <c r="G67" s="1057"/>
      <c r="H67" s="1055"/>
      <c r="I67" s="1056"/>
      <c r="J67" s="1056"/>
      <c r="K67" s="1056"/>
      <c r="L67" s="1057"/>
    </row>
    <row r="68" spans="2:12" ht="58.5" customHeight="1" x14ac:dyDescent="0.25">
      <c r="B68" s="1064" t="s">
        <v>1335</v>
      </c>
      <c r="C68" s="1065"/>
      <c r="D68" s="1065"/>
      <c r="E68" s="1065"/>
      <c r="F68" s="1065"/>
      <c r="G68" s="1066"/>
      <c r="H68" s="1064" t="s">
        <v>1336</v>
      </c>
      <c r="I68" s="1065"/>
      <c r="J68" s="1065"/>
      <c r="K68" s="1065"/>
      <c r="L68" s="1066"/>
    </row>
    <row r="69" spans="2:12" ht="33" customHeight="1" thickBot="1" x14ac:dyDescent="0.3">
      <c r="B69" s="871"/>
      <c r="C69" s="872"/>
      <c r="D69" s="872"/>
      <c r="E69" s="872"/>
      <c r="F69" s="872"/>
      <c r="G69" s="873"/>
      <c r="H69" s="871"/>
      <c r="I69" s="872"/>
      <c r="J69" s="872"/>
      <c r="K69" s="872"/>
      <c r="L69" s="873"/>
    </row>
    <row r="70" spans="2:12" ht="15.75" customHeight="1" x14ac:dyDescent="0.25">
      <c r="B70" s="1052" t="s">
        <v>453</v>
      </c>
      <c r="C70" s="1053"/>
      <c r="D70" s="1053"/>
      <c r="E70" s="1053"/>
      <c r="F70" s="1053"/>
      <c r="G70" s="1054"/>
      <c r="H70" s="1052" t="s">
        <v>454</v>
      </c>
      <c r="I70" s="1053"/>
      <c r="J70" s="1053"/>
      <c r="K70" s="1053"/>
      <c r="L70" s="1054"/>
    </row>
    <row r="71" spans="2:12" x14ac:dyDescent="0.25">
      <c r="B71" s="1055"/>
      <c r="C71" s="1056"/>
      <c r="D71" s="1056"/>
      <c r="E71" s="1056"/>
      <c r="F71" s="1056"/>
      <c r="G71" s="1057"/>
      <c r="H71" s="1055"/>
      <c r="I71" s="1056"/>
      <c r="J71" s="1056"/>
      <c r="K71" s="1056"/>
      <c r="L71" s="1057"/>
    </row>
    <row r="72" spans="2:12" x14ac:dyDescent="0.25">
      <c r="B72" s="1055"/>
      <c r="C72" s="1056"/>
      <c r="D72" s="1056"/>
      <c r="E72" s="1056"/>
      <c r="F72" s="1056"/>
      <c r="G72" s="1057"/>
      <c r="H72" s="1055"/>
      <c r="I72" s="1056"/>
      <c r="J72" s="1056"/>
      <c r="K72" s="1056"/>
      <c r="L72" s="1057"/>
    </row>
    <row r="73" spans="2:12" x14ac:dyDescent="0.25">
      <c r="B73" s="1055"/>
      <c r="C73" s="1056"/>
      <c r="D73" s="1056"/>
      <c r="E73" s="1056"/>
      <c r="F73" s="1056"/>
      <c r="G73" s="1057"/>
      <c r="H73" s="1055"/>
      <c r="I73" s="1056"/>
      <c r="J73" s="1056"/>
      <c r="K73" s="1056"/>
      <c r="L73" s="1057"/>
    </row>
    <row r="74" spans="2:12" x14ac:dyDescent="0.25">
      <c r="B74" s="1055"/>
      <c r="C74" s="1056"/>
      <c r="D74" s="1056"/>
      <c r="E74" s="1056"/>
      <c r="F74" s="1056"/>
      <c r="G74" s="1057"/>
      <c r="H74" s="1055"/>
      <c r="I74" s="1056"/>
      <c r="J74" s="1056"/>
      <c r="K74" s="1056"/>
      <c r="L74" s="1057"/>
    </row>
    <row r="75" spans="2:12" ht="72.75" customHeight="1" x14ac:dyDescent="0.25">
      <c r="B75" s="1055"/>
      <c r="C75" s="1056"/>
      <c r="D75" s="1056"/>
      <c r="E75" s="1056"/>
      <c r="F75" s="1056"/>
      <c r="G75" s="1057"/>
      <c r="H75" s="1055"/>
      <c r="I75" s="1056"/>
      <c r="J75" s="1056"/>
      <c r="K75" s="1056"/>
      <c r="L75" s="1057"/>
    </row>
    <row r="76" spans="2:12" ht="33.75" customHeight="1" x14ac:dyDescent="0.25">
      <c r="B76" s="1055"/>
      <c r="C76" s="1056"/>
      <c r="D76" s="1056"/>
      <c r="E76" s="1056"/>
      <c r="F76" s="1056"/>
      <c r="G76" s="1057"/>
      <c r="H76" s="1055"/>
      <c r="I76" s="1056"/>
      <c r="J76" s="1056"/>
      <c r="K76" s="1056"/>
      <c r="L76" s="1057"/>
    </row>
    <row r="77" spans="2:12" x14ac:dyDescent="0.25">
      <c r="B77" s="1055"/>
      <c r="C77" s="1056"/>
      <c r="D77" s="1056"/>
      <c r="E77" s="1056"/>
      <c r="F77" s="1056"/>
      <c r="G77" s="1057"/>
      <c r="H77" s="1055"/>
      <c r="I77" s="1056"/>
      <c r="J77" s="1056"/>
      <c r="K77" s="1056"/>
      <c r="L77" s="1057"/>
    </row>
    <row r="78" spans="2:12" x14ac:dyDescent="0.25">
      <c r="B78" s="1055"/>
      <c r="C78" s="1056"/>
      <c r="D78" s="1056"/>
      <c r="E78" s="1056"/>
      <c r="F78" s="1056"/>
      <c r="G78" s="1057"/>
      <c r="H78" s="1055"/>
      <c r="I78" s="1056"/>
      <c r="J78" s="1056"/>
      <c r="K78" s="1056"/>
      <c r="L78" s="1057"/>
    </row>
    <row r="79" spans="2:12" x14ac:dyDescent="0.25">
      <c r="B79" s="1055"/>
      <c r="C79" s="1056"/>
      <c r="D79" s="1056"/>
      <c r="E79" s="1056"/>
      <c r="F79" s="1056"/>
      <c r="G79" s="1057"/>
      <c r="H79" s="1055"/>
      <c r="I79" s="1056"/>
      <c r="J79" s="1056"/>
      <c r="K79" s="1056"/>
      <c r="L79" s="1057"/>
    </row>
    <row r="80" spans="2:12" x14ac:dyDescent="0.25">
      <c r="B80" s="1055"/>
      <c r="C80" s="1056"/>
      <c r="D80" s="1056"/>
      <c r="E80" s="1056"/>
      <c r="F80" s="1056"/>
      <c r="G80" s="1057"/>
      <c r="H80" s="1055"/>
      <c r="I80" s="1056"/>
      <c r="J80" s="1056"/>
      <c r="K80" s="1056"/>
      <c r="L80" s="1057"/>
    </row>
    <row r="81" spans="2:12" x14ac:dyDescent="0.25">
      <c r="B81" s="1055"/>
      <c r="C81" s="1056"/>
      <c r="D81" s="1056"/>
      <c r="E81" s="1056"/>
      <c r="F81" s="1056"/>
      <c r="G81" s="1057"/>
      <c r="H81" s="1055"/>
      <c r="I81" s="1056"/>
      <c r="J81" s="1056"/>
      <c r="K81" s="1056"/>
      <c r="L81" s="1057"/>
    </row>
    <row r="82" spans="2:12" x14ac:dyDescent="0.25">
      <c r="B82" s="1055"/>
      <c r="C82" s="1056"/>
      <c r="D82" s="1056"/>
      <c r="E82" s="1056"/>
      <c r="F82" s="1056"/>
      <c r="G82" s="1057"/>
      <c r="H82" s="1055"/>
      <c r="I82" s="1056"/>
      <c r="J82" s="1056"/>
      <c r="K82" s="1056"/>
      <c r="L82" s="1057"/>
    </row>
    <row r="83" spans="2:12" ht="15.75" thickBot="1" x14ac:dyDescent="0.3">
      <c r="B83" s="1055"/>
      <c r="C83" s="1056"/>
      <c r="D83" s="1056"/>
      <c r="E83" s="1056"/>
      <c r="F83" s="1056"/>
      <c r="G83" s="1057"/>
      <c r="H83" s="1055"/>
      <c r="I83" s="1056"/>
      <c r="J83" s="1056"/>
      <c r="K83" s="1056"/>
      <c r="L83" s="1057"/>
    </row>
    <row r="84" spans="2:12" ht="123.75" customHeight="1" thickBot="1" x14ac:dyDescent="0.3">
      <c r="B84" s="1067" t="s">
        <v>1337</v>
      </c>
      <c r="C84" s="1068"/>
      <c r="D84" s="1068"/>
      <c r="E84" s="1068"/>
      <c r="F84" s="1068"/>
      <c r="G84" s="1068"/>
      <c r="H84" s="1069" t="s">
        <v>1338</v>
      </c>
      <c r="I84" s="1069"/>
      <c r="J84" s="1069"/>
      <c r="K84" s="1069"/>
      <c r="L84" s="1070"/>
    </row>
    <row r="85" spans="2:12" ht="15.75" customHeight="1" x14ac:dyDescent="0.25">
      <c r="B85" s="1052" t="s">
        <v>453</v>
      </c>
      <c r="C85" s="1053"/>
      <c r="D85" s="1053"/>
      <c r="E85" s="1053"/>
      <c r="F85" s="1053"/>
      <c r="G85" s="1054"/>
      <c r="H85" s="1052" t="s">
        <v>454</v>
      </c>
      <c r="I85" s="1053"/>
      <c r="J85" s="1053"/>
      <c r="K85" s="1053"/>
      <c r="L85" s="1054"/>
    </row>
    <row r="86" spans="2:12" x14ac:dyDescent="0.25">
      <c r="B86" s="1055"/>
      <c r="C86" s="1056"/>
      <c r="D86" s="1056"/>
      <c r="E86" s="1056"/>
      <c r="F86" s="1056"/>
      <c r="G86" s="1057"/>
      <c r="H86" s="1055"/>
      <c r="I86" s="1056"/>
      <c r="J86" s="1056"/>
      <c r="K86" s="1056"/>
      <c r="L86" s="1057"/>
    </row>
    <row r="87" spans="2:12" x14ac:dyDescent="0.25">
      <c r="B87" s="1055"/>
      <c r="C87" s="1056"/>
      <c r="D87" s="1056"/>
      <c r="E87" s="1056"/>
      <c r="F87" s="1056"/>
      <c r="G87" s="1057"/>
      <c r="H87" s="1055"/>
      <c r="I87" s="1056"/>
      <c r="J87" s="1056"/>
      <c r="K87" s="1056"/>
      <c r="L87" s="1057"/>
    </row>
    <row r="88" spans="2:12" x14ac:dyDescent="0.25">
      <c r="B88" s="1055"/>
      <c r="C88" s="1056"/>
      <c r="D88" s="1056"/>
      <c r="E88" s="1056"/>
      <c r="F88" s="1056"/>
      <c r="G88" s="1057"/>
      <c r="H88" s="1055"/>
      <c r="I88" s="1056"/>
      <c r="J88" s="1056"/>
      <c r="K88" s="1056"/>
      <c r="L88" s="1057"/>
    </row>
    <row r="89" spans="2:12" x14ac:dyDescent="0.25">
      <c r="B89" s="1055"/>
      <c r="C89" s="1056"/>
      <c r="D89" s="1056"/>
      <c r="E89" s="1056"/>
      <c r="F89" s="1056"/>
      <c r="G89" s="1057"/>
      <c r="H89" s="1055"/>
      <c r="I89" s="1056"/>
      <c r="J89" s="1056"/>
      <c r="K89" s="1056"/>
      <c r="L89" s="1057"/>
    </row>
    <row r="90" spans="2:12" ht="72.75" customHeight="1" x14ac:dyDescent="0.25">
      <c r="B90" s="1055"/>
      <c r="C90" s="1056"/>
      <c r="D90" s="1056"/>
      <c r="E90" s="1056"/>
      <c r="F90" s="1056"/>
      <c r="G90" s="1057"/>
      <c r="H90" s="1055"/>
      <c r="I90" s="1056"/>
      <c r="J90" s="1056"/>
      <c r="K90" s="1056"/>
      <c r="L90" s="1057"/>
    </row>
    <row r="91" spans="2:12" ht="65.25" customHeight="1" x14ac:dyDescent="0.25">
      <c r="B91" s="1055"/>
      <c r="C91" s="1056"/>
      <c r="D91" s="1056"/>
      <c r="E91" s="1056"/>
      <c r="F91" s="1056"/>
      <c r="G91" s="1057"/>
      <c r="H91" s="1055"/>
      <c r="I91" s="1056"/>
      <c r="J91" s="1056"/>
      <c r="K91" s="1056"/>
      <c r="L91" s="1057"/>
    </row>
    <row r="92" spans="2:12" x14ac:dyDescent="0.25">
      <c r="B92" s="1055"/>
      <c r="C92" s="1056"/>
      <c r="D92" s="1056"/>
      <c r="E92" s="1056"/>
      <c r="F92" s="1056"/>
      <c r="G92" s="1057"/>
      <c r="H92" s="1055"/>
      <c r="I92" s="1056"/>
      <c r="J92" s="1056"/>
      <c r="K92" s="1056"/>
      <c r="L92" s="1057"/>
    </row>
    <row r="93" spans="2:12" x14ac:dyDescent="0.25">
      <c r="B93" s="1055"/>
      <c r="C93" s="1056"/>
      <c r="D93" s="1056"/>
      <c r="E93" s="1056"/>
      <c r="F93" s="1056"/>
      <c r="G93" s="1057"/>
      <c r="H93" s="1055"/>
      <c r="I93" s="1056"/>
      <c r="J93" s="1056"/>
      <c r="K93" s="1056"/>
      <c r="L93" s="1057"/>
    </row>
    <row r="94" spans="2:12" x14ac:dyDescent="0.25">
      <c r="B94" s="1055"/>
      <c r="C94" s="1056"/>
      <c r="D94" s="1056"/>
      <c r="E94" s="1056"/>
      <c r="F94" s="1056"/>
      <c r="G94" s="1057"/>
      <c r="H94" s="1055"/>
      <c r="I94" s="1056"/>
      <c r="J94" s="1056"/>
      <c r="K94" s="1056"/>
      <c r="L94" s="1057"/>
    </row>
    <row r="95" spans="2:12" x14ac:dyDescent="0.25">
      <c r="B95" s="1055"/>
      <c r="C95" s="1056"/>
      <c r="D95" s="1056"/>
      <c r="E95" s="1056"/>
      <c r="F95" s="1056"/>
      <c r="G95" s="1057"/>
      <c r="H95" s="1055"/>
      <c r="I95" s="1056"/>
      <c r="J95" s="1056"/>
      <c r="K95" s="1056"/>
      <c r="L95" s="1057"/>
    </row>
    <row r="96" spans="2:12" x14ac:dyDescent="0.25">
      <c r="B96" s="1055"/>
      <c r="C96" s="1056"/>
      <c r="D96" s="1056"/>
      <c r="E96" s="1056"/>
      <c r="F96" s="1056"/>
      <c r="G96" s="1057"/>
      <c r="H96" s="1055"/>
      <c r="I96" s="1056"/>
      <c r="J96" s="1056"/>
      <c r="K96" s="1056"/>
      <c r="L96" s="1057"/>
    </row>
    <row r="97" spans="2:12" x14ac:dyDescent="0.25">
      <c r="B97" s="1055"/>
      <c r="C97" s="1056"/>
      <c r="D97" s="1056"/>
      <c r="E97" s="1056"/>
      <c r="F97" s="1056"/>
      <c r="G97" s="1057"/>
      <c r="H97" s="1055"/>
      <c r="I97" s="1056"/>
      <c r="J97" s="1056"/>
      <c r="K97" s="1056"/>
      <c r="L97" s="1057"/>
    </row>
    <row r="98" spans="2:12" ht="15.75" thickBot="1" x14ac:dyDescent="0.3">
      <c r="B98" s="1055"/>
      <c r="C98" s="1056"/>
      <c r="D98" s="1056"/>
      <c r="E98" s="1056"/>
      <c r="F98" s="1056"/>
      <c r="G98" s="1057"/>
      <c r="H98" s="1055"/>
      <c r="I98" s="1056"/>
      <c r="J98" s="1056"/>
      <c r="K98" s="1056"/>
      <c r="L98" s="1057"/>
    </row>
    <row r="99" spans="2:12" ht="123.75" customHeight="1" thickBot="1" x14ac:dyDescent="0.3">
      <c r="B99" s="1067" t="s">
        <v>1339</v>
      </c>
      <c r="C99" s="1068"/>
      <c r="D99" s="1068"/>
      <c r="E99" s="1068"/>
      <c r="F99" s="1068"/>
      <c r="G99" s="1068"/>
      <c r="H99" s="1069" t="s">
        <v>1340</v>
      </c>
      <c r="I99" s="1069"/>
      <c r="J99" s="1069"/>
      <c r="K99" s="1069"/>
      <c r="L99" s="1070"/>
    </row>
    <row r="100" spans="2:12" ht="15.75" customHeight="1" x14ac:dyDescent="0.25">
      <c r="B100" s="1055" t="s">
        <v>453</v>
      </c>
      <c r="C100" s="1056"/>
      <c r="D100" s="1056"/>
      <c r="E100" s="1056"/>
      <c r="F100" s="1056"/>
      <c r="G100" s="1057"/>
      <c r="H100" s="1052" t="s">
        <v>454</v>
      </c>
      <c r="I100" s="1053"/>
      <c r="J100" s="1053"/>
      <c r="K100" s="1053"/>
      <c r="L100" s="1054"/>
    </row>
    <row r="101" spans="2:12" ht="42.75" customHeight="1" x14ac:dyDescent="0.25">
      <c r="B101" s="1055"/>
      <c r="C101" s="1056"/>
      <c r="D101" s="1056"/>
      <c r="E101" s="1056"/>
      <c r="F101" s="1056"/>
      <c r="G101" s="1057"/>
      <c r="H101" s="1055"/>
      <c r="I101" s="1056"/>
      <c r="J101" s="1056"/>
      <c r="K101" s="1056"/>
      <c r="L101" s="1057"/>
    </row>
    <row r="102" spans="2:12" ht="15" customHeight="1" x14ac:dyDescent="0.25">
      <c r="B102" s="1055"/>
      <c r="C102" s="1056"/>
      <c r="D102" s="1056"/>
      <c r="E102" s="1056"/>
      <c r="F102" s="1056"/>
      <c r="G102" s="1057"/>
      <c r="H102" s="1055"/>
      <c r="I102" s="1056"/>
      <c r="J102" s="1056"/>
      <c r="K102" s="1056"/>
      <c r="L102" s="1057"/>
    </row>
    <row r="103" spans="2:12" ht="116.25" customHeight="1" x14ac:dyDescent="0.25">
      <c r="B103" s="1055"/>
      <c r="C103" s="1056"/>
      <c r="D103" s="1056"/>
      <c r="E103" s="1056"/>
      <c r="F103" s="1056"/>
      <c r="G103" s="1057"/>
      <c r="H103" s="1055"/>
      <c r="I103" s="1056"/>
      <c r="J103" s="1056"/>
      <c r="K103" s="1056"/>
      <c r="L103" s="1057"/>
    </row>
    <row r="104" spans="2:12" ht="15" customHeight="1" x14ac:dyDescent="0.25">
      <c r="B104" s="1055"/>
      <c r="C104" s="1056"/>
      <c r="D104" s="1056"/>
      <c r="E104" s="1056"/>
      <c r="F104" s="1056"/>
      <c r="G104" s="1057"/>
      <c r="H104" s="1055"/>
      <c r="I104" s="1056"/>
      <c r="J104" s="1056"/>
      <c r="K104" s="1056"/>
      <c r="L104" s="1057"/>
    </row>
    <row r="105" spans="2:12" ht="15" customHeight="1" x14ac:dyDescent="0.25">
      <c r="B105" s="1055"/>
      <c r="C105" s="1056"/>
      <c r="D105" s="1056"/>
      <c r="E105" s="1056"/>
      <c r="F105" s="1056"/>
      <c r="G105" s="1057"/>
      <c r="H105" s="1055"/>
      <c r="I105" s="1056"/>
      <c r="J105" s="1056"/>
      <c r="K105" s="1056"/>
      <c r="L105" s="1057"/>
    </row>
    <row r="106" spans="2:12" ht="15" customHeight="1" x14ac:dyDescent="0.25">
      <c r="B106" s="1055"/>
      <c r="C106" s="1056"/>
      <c r="D106" s="1056"/>
      <c r="E106" s="1056"/>
      <c r="F106" s="1056"/>
      <c r="G106" s="1057"/>
      <c r="H106" s="1055"/>
      <c r="I106" s="1056"/>
      <c r="J106" s="1056"/>
      <c r="K106" s="1056"/>
      <c r="L106" s="1057"/>
    </row>
    <row r="107" spans="2:12" ht="15" customHeight="1" x14ac:dyDescent="0.25">
      <c r="B107" s="1055"/>
      <c r="C107" s="1056"/>
      <c r="D107" s="1056"/>
      <c r="E107" s="1056"/>
      <c r="F107" s="1056"/>
      <c r="G107" s="1057"/>
      <c r="H107" s="1055"/>
      <c r="I107" s="1056"/>
      <c r="J107" s="1056"/>
      <c r="K107" s="1056"/>
      <c r="L107" s="1057"/>
    </row>
    <row r="108" spans="2:12" ht="15" customHeight="1" x14ac:dyDescent="0.25">
      <c r="B108" s="1055"/>
      <c r="C108" s="1056"/>
      <c r="D108" s="1056"/>
      <c r="E108" s="1056"/>
      <c r="F108" s="1056"/>
      <c r="G108" s="1057"/>
      <c r="H108" s="1055"/>
      <c r="I108" s="1056"/>
      <c r="J108" s="1056"/>
      <c r="K108" s="1056"/>
      <c r="L108" s="1057"/>
    </row>
    <row r="109" spans="2:12" ht="15" customHeight="1" x14ac:dyDescent="0.25">
      <c r="B109" s="1055"/>
      <c r="C109" s="1056"/>
      <c r="D109" s="1056"/>
      <c r="E109" s="1056"/>
      <c r="F109" s="1056"/>
      <c r="G109" s="1057"/>
      <c r="H109" s="1055"/>
      <c r="I109" s="1056"/>
      <c r="J109" s="1056"/>
      <c r="K109" s="1056"/>
      <c r="L109" s="1057"/>
    </row>
    <row r="110" spans="2:12" ht="41.25" customHeight="1" x14ac:dyDescent="0.25">
      <c r="B110" s="1055"/>
      <c r="C110" s="1056"/>
      <c r="D110" s="1056"/>
      <c r="E110" s="1056"/>
      <c r="F110" s="1056"/>
      <c r="G110" s="1057"/>
      <c r="H110" s="1055"/>
      <c r="I110" s="1056"/>
      <c r="J110" s="1056"/>
      <c r="K110" s="1056"/>
      <c r="L110" s="1057"/>
    </row>
    <row r="111" spans="2:12" ht="15" customHeight="1" x14ac:dyDescent="0.25">
      <c r="B111" s="1055"/>
      <c r="C111" s="1056"/>
      <c r="D111" s="1056"/>
      <c r="E111" s="1056"/>
      <c r="F111" s="1056"/>
      <c r="G111" s="1057"/>
      <c r="H111" s="1055"/>
      <c r="I111" s="1056"/>
      <c r="J111" s="1056"/>
      <c r="K111" s="1056"/>
      <c r="L111" s="1057"/>
    </row>
    <row r="112" spans="2:12" ht="4.5" customHeight="1" thickBot="1" x14ac:dyDescent="0.3">
      <c r="B112" s="1055"/>
      <c r="C112" s="1056"/>
      <c r="D112" s="1056"/>
      <c r="E112" s="1056"/>
      <c r="F112" s="1056"/>
      <c r="G112" s="1057"/>
      <c r="H112" s="1055"/>
      <c r="I112" s="1056"/>
      <c r="J112" s="1056"/>
      <c r="K112" s="1056"/>
      <c r="L112" s="1057"/>
    </row>
    <row r="113" spans="2:12" ht="15" hidden="1" customHeight="1" x14ac:dyDescent="0.25">
      <c r="B113" s="1055"/>
      <c r="C113" s="1056"/>
      <c r="D113" s="1056"/>
      <c r="E113" s="1056"/>
      <c r="F113" s="1056"/>
      <c r="G113" s="1057"/>
      <c r="H113" s="1055"/>
      <c r="I113" s="1056"/>
      <c r="J113" s="1056"/>
      <c r="K113" s="1056"/>
      <c r="L113" s="1057"/>
    </row>
    <row r="114" spans="2:12" ht="15" customHeight="1" x14ac:dyDescent="0.25">
      <c r="B114" s="1064" t="s">
        <v>1341</v>
      </c>
      <c r="C114" s="1065"/>
      <c r="D114" s="1065"/>
      <c r="E114" s="1065"/>
      <c r="F114" s="1065"/>
      <c r="G114" s="1066"/>
      <c r="H114" s="1064" t="s">
        <v>1342</v>
      </c>
      <c r="I114" s="1065"/>
      <c r="J114" s="1065"/>
      <c r="K114" s="1065"/>
      <c r="L114" s="1066"/>
    </row>
    <row r="115" spans="2:12" ht="107.25" customHeight="1" thickBot="1" x14ac:dyDescent="0.3">
      <c r="B115" s="871"/>
      <c r="C115" s="872"/>
      <c r="D115" s="872"/>
      <c r="E115" s="872"/>
      <c r="F115" s="872"/>
      <c r="G115" s="873"/>
      <c r="H115" s="871"/>
      <c r="I115" s="872"/>
      <c r="J115" s="872"/>
      <c r="K115" s="872"/>
      <c r="L115" s="873"/>
    </row>
    <row r="116" spans="2:12" ht="15.75" customHeight="1" x14ac:dyDescent="0.25">
      <c r="B116" s="1055" t="s">
        <v>453</v>
      </c>
      <c r="C116" s="1056"/>
      <c r="D116" s="1056"/>
      <c r="E116" s="1056"/>
      <c r="F116" s="1056"/>
      <c r="G116" s="1057"/>
      <c r="H116" s="1055" t="s">
        <v>454</v>
      </c>
      <c r="I116" s="1056"/>
      <c r="J116" s="1056"/>
      <c r="K116" s="1056"/>
      <c r="L116" s="1057"/>
    </row>
    <row r="117" spans="2:12" x14ac:dyDescent="0.25">
      <c r="B117" s="1055"/>
      <c r="C117" s="1056"/>
      <c r="D117" s="1056"/>
      <c r="E117" s="1056"/>
      <c r="F117" s="1056"/>
      <c r="G117" s="1057"/>
      <c r="H117" s="1055"/>
      <c r="I117" s="1056"/>
      <c r="J117" s="1056"/>
      <c r="K117" s="1056"/>
      <c r="L117" s="1057"/>
    </row>
    <row r="118" spans="2:12" x14ac:dyDescent="0.25">
      <c r="B118" s="1055"/>
      <c r="C118" s="1056"/>
      <c r="D118" s="1056"/>
      <c r="E118" s="1056"/>
      <c r="F118" s="1056"/>
      <c r="G118" s="1057"/>
      <c r="H118" s="1055"/>
      <c r="I118" s="1056"/>
      <c r="J118" s="1056"/>
      <c r="K118" s="1056"/>
      <c r="L118" s="1057"/>
    </row>
    <row r="119" spans="2:12" x14ac:dyDescent="0.25">
      <c r="B119" s="1055"/>
      <c r="C119" s="1056"/>
      <c r="D119" s="1056"/>
      <c r="E119" s="1056"/>
      <c r="F119" s="1056"/>
      <c r="G119" s="1057"/>
      <c r="H119" s="1055"/>
      <c r="I119" s="1056"/>
      <c r="J119" s="1056"/>
      <c r="K119" s="1056"/>
      <c r="L119" s="1057"/>
    </row>
    <row r="120" spans="2:12" x14ac:dyDescent="0.25">
      <c r="B120" s="1055"/>
      <c r="C120" s="1056"/>
      <c r="D120" s="1056"/>
      <c r="E120" s="1056"/>
      <c r="F120" s="1056"/>
      <c r="G120" s="1057"/>
      <c r="H120" s="1055"/>
      <c r="I120" s="1056"/>
      <c r="J120" s="1056"/>
      <c r="K120" s="1056"/>
      <c r="L120" s="1057"/>
    </row>
    <row r="121" spans="2:12" x14ac:dyDescent="0.25">
      <c r="B121" s="1055"/>
      <c r="C121" s="1056"/>
      <c r="D121" s="1056"/>
      <c r="E121" s="1056"/>
      <c r="F121" s="1056"/>
      <c r="G121" s="1057"/>
      <c r="H121" s="1055"/>
      <c r="I121" s="1056"/>
      <c r="J121" s="1056"/>
      <c r="K121" s="1056"/>
      <c r="L121" s="1057"/>
    </row>
    <row r="122" spans="2:12" x14ac:dyDescent="0.25">
      <c r="B122" s="1055"/>
      <c r="C122" s="1056"/>
      <c r="D122" s="1056"/>
      <c r="E122" s="1056"/>
      <c r="F122" s="1056"/>
      <c r="G122" s="1057"/>
      <c r="H122" s="1055"/>
      <c r="I122" s="1056"/>
      <c r="J122" s="1056"/>
      <c r="K122" s="1056"/>
      <c r="L122" s="1057"/>
    </row>
    <row r="123" spans="2:12" x14ac:dyDescent="0.25">
      <c r="B123" s="1055"/>
      <c r="C123" s="1056"/>
      <c r="D123" s="1056"/>
      <c r="E123" s="1056"/>
      <c r="F123" s="1056"/>
      <c r="G123" s="1057"/>
      <c r="H123" s="1055"/>
      <c r="I123" s="1056"/>
      <c r="J123" s="1056"/>
      <c r="K123" s="1056"/>
      <c r="L123" s="1057"/>
    </row>
    <row r="124" spans="2:12" x14ac:dyDescent="0.25">
      <c r="B124" s="1055"/>
      <c r="C124" s="1056"/>
      <c r="D124" s="1056"/>
      <c r="E124" s="1056"/>
      <c r="F124" s="1056"/>
      <c r="G124" s="1057"/>
      <c r="H124" s="1055"/>
      <c r="I124" s="1056"/>
      <c r="J124" s="1056"/>
      <c r="K124" s="1056"/>
      <c r="L124" s="1057"/>
    </row>
    <row r="125" spans="2:12" ht="21.75" customHeight="1" x14ac:dyDescent="0.25">
      <c r="B125" s="1055"/>
      <c r="C125" s="1056"/>
      <c r="D125" s="1056"/>
      <c r="E125" s="1056"/>
      <c r="F125" s="1056"/>
      <c r="G125" s="1057"/>
      <c r="H125" s="1055"/>
      <c r="I125" s="1056"/>
      <c r="J125" s="1056"/>
      <c r="K125" s="1056"/>
      <c r="L125" s="1057"/>
    </row>
    <row r="126" spans="2:12" ht="43.5" customHeight="1" x14ac:dyDescent="0.25">
      <c r="B126" s="1055"/>
      <c r="C126" s="1056"/>
      <c r="D126" s="1056"/>
      <c r="E126" s="1056"/>
      <c r="F126" s="1056"/>
      <c r="G126" s="1057"/>
      <c r="H126" s="1055"/>
      <c r="I126" s="1056"/>
      <c r="J126" s="1056"/>
      <c r="K126" s="1056"/>
      <c r="L126" s="1057"/>
    </row>
    <row r="127" spans="2:12" hidden="1" x14ac:dyDescent="0.25">
      <c r="B127" s="1055"/>
      <c r="C127" s="1056"/>
      <c r="D127" s="1056"/>
      <c r="E127" s="1056"/>
      <c r="F127" s="1056"/>
      <c r="G127" s="1057"/>
      <c r="H127" s="1055"/>
      <c r="I127" s="1056"/>
      <c r="J127" s="1056"/>
      <c r="K127" s="1056"/>
      <c r="L127" s="1057"/>
    </row>
    <row r="128" spans="2:12" ht="105" customHeight="1" x14ac:dyDescent="0.25">
      <c r="B128" s="1055"/>
      <c r="C128" s="1056"/>
      <c r="D128" s="1056"/>
      <c r="E128" s="1056"/>
      <c r="F128" s="1056"/>
      <c r="G128" s="1057"/>
      <c r="H128" s="1055"/>
      <c r="I128" s="1056"/>
      <c r="J128" s="1056"/>
      <c r="K128" s="1056"/>
      <c r="L128" s="1057"/>
    </row>
    <row r="129" spans="2:12" ht="36.75" customHeight="1" thickBot="1" x14ac:dyDescent="0.3">
      <c r="B129" s="1055"/>
      <c r="C129" s="1056"/>
      <c r="D129" s="1056"/>
      <c r="E129" s="1056"/>
      <c r="F129" s="1056"/>
      <c r="G129" s="1057"/>
      <c r="H129" s="1055"/>
      <c r="I129" s="1056"/>
      <c r="J129" s="1056"/>
      <c r="K129" s="1056"/>
      <c r="L129" s="1057"/>
    </row>
    <row r="130" spans="2:12" ht="39" customHeight="1" x14ac:dyDescent="0.25">
      <c r="B130" s="1071" t="s">
        <v>1343</v>
      </c>
      <c r="C130" s="1072"/>
      <c r="D130" s="1072"/>
      <c r="E130" s="1072"/>
      <c r="F130" s="1072"/>
      <c r="G130" s="1073"/>
      <c r="H130" s="1064" t="s">
        <v>1344</v>
      </c>
      <c r="I130" s="1065"/>
      <c r="J130" s="1065"/>
      <c r="K130" s="1065"/>
      <c r="L130" s="1066"/>
    </row>
    <row r="131" spans="2:12" ht="57.75" customHeight="1" thickBot="1" x14ac:dyDescent="0.3">
      <c r="B131" s="1074"/>
      <c r="C131" s="1075"/>
      <c r="D131" s="1075"/>
      <c r="E131" s="1075"/>
      <c r="F131" s="1075"/>
      <c r="G131" s="1076"/>
      <c r="H131" s="871"/>
      <c r="I131" s="872"/>
      <c r="J131" s="872"/>
      <c r="K131" s="872"/>
      <c r="L131" s="873"/>
    </row>
    <row r="132" spans="2:12" ht="15.75" customHeight="1" x14ac:dyDescent="0.25">
      <c r="B132" s="1055" t="s">
        <v>453</v>
      </c>
      <c r="C132" s="1056"/>
      <c r="D132" s="1056"/>
      <c r="E132" s="1056"/>
      <c r="F132" s="1056"/>
      <c r="G132" s="1057"/>
      <c r="H132" s="1055" t="s">
        <v>454</v>
      </c>
      <c r="I132" s="1056"/>
      <c r="J132" s="1056"/>
      <c r="K132" s="1056"/>
      <c r="L132" s="1057"/>
    </row>
    <row r="133" spans="2:12" x14ac:dyDescent="0.25">
      <c r="B133" s="1055"/>
      <c r="C133" s="1056"/>
      <c r="D133" s="1056"/>
      <c r="E133" s="1056"/>
      <c r="F133" s="1056"/>
      <c r="G133" s="1057"/>
      <c r="H133" s="1055"/>
      <c r="I133" s="1056"/>
      <c r="J133" s="1056"/>
      <c r="K133" s="1056"/>
      <c r="L133" s="1057"/>
    </row>
    <row r="134" spans="2:12" x14ac:dyDescent="0.25">
      <c r="B134" s="1055"/>
      <c r="C134" s="1056"/>
      <c r="D134" s="1056"/>
      <c r="E134" s="1056"/>
      <c r="F134" s="1056"/>
      <c r="G134" s="1057"/>
      <c r="H134" s="1055"/>
      <c r="I134" s="1056"/>
      <c r="J134" s="1056"/>
      <c r="K134" s="1056"/>
      <c r="L134" s="1057"/>
    </row>
    <row r="135" spans="2:12" x14ac:dyDescent="0.25">
      <c r="B135" s="1055"/>
      <c r="C135" s="1056"/>
      <c r="D135" s="1056"/>
      <c r="E135" s="1056"/>
      <c r="F135" s="1056"/>
      <c r="G135" s="1057"/>
      <c r="H135" s="1055"/>
      <c r="I135" s="1056"/>
      <c r="J135" s="1056"/>
      <c r="K135" s="1056"/>
      <c r="L135" s="1057"/>
    </row>
    <row r="136" spans="2:12" x14ac:dyDescent="0.25">
      <c r="B136" s="1055"/>
      <c r="C136" s="1056"/>
      <c r="D136" s="1056"/>
      <c r="E136" s="1056"/>
      <c r="F136" s="1056"/>
      <c r="G136" s="1057"/>
      <c r="H136" s="1055"/>
      <c r="I136" s="1056"/>
      <c r="J136" s="1056"/>
      <c r="K136" s="1056"/>
      <c r="L136" s="1057"/>
    </row>
    <row r="137" spans="2:12" ht="109.5" customHeight="1" x14ac:dyDescent="0.25">
      <c r="B137" s="1055"/>
      <c r="C137" s="1056"/>
      <c r="D137" s="1056"/>
      <c r="E137" s="1056"/>
      <c r="F137" s="1056"/>
      <c r="G137" s="1057"/>
      <c r="H137" s="1055"/>
      <c r="I137" s="1056"/>
      <c r="J137" s="1056"/>
      <c r="K137" s="1056"/>
      <c r="L137" s="1057"/>
    </row>
    <row r="138" spans="2:12" ht="23.25" customHeight="1" x14ac:dyDescent="0.25">
      <c r="B138" s="1055"/>
      <c r="C138" s="1056"/>
      <c r="D138" s="1056"/>
      <c r="E138" s="1056"/>
      <c r="F138" s="1056"/>
      <c r="G138" s="1057"/>
      <c r="H138" s="1055"/>
      <c r="I138" s="1056"/>
      <c r="J138" s="1056"/>
      <c r="K138" s="1056"/>
      <c r="L138" s="1057"/>
    </row>
    <row r="139" spans="2:12" x14ac:dyDescent="0.25">
      <c r="B139" s="1055"/>
      <c r="C139" s="1056"/>
      <c r="D139" s="1056"/>
      <c r="E139" s="1056"/>
      <c r="F139" s="1056"/>
      <c r="G139" s="1057"/>
      <c r="H139" s="1055"/>
      <c r="I139" s="1056"/>
      <c r="J139" s="1056"/>
      <c r="K139" s="1056"/>
      <c r="L139" s="1057"/>
    </row>
    <row r="140" spans="2:12" ht="21.75" customHeight="1" x14ac:dyDescent="0.25">
      <c r="B140" s="1055"/>
      <c r="C140" s="1056"/>
      <c r="D140" s="1056"/>
      <c r="E140" s="1056"/>
      <c r="F140" s="1056"/>
      <c r="G140" s="1057"/>
      <c r="H140" s="1055"/>
      <c r="I140" s="1056"/>
      <c r="J140" s="1056"/>
      <c r="K140" s="1056"/>
      <c r="L140" s="1057"/>
    </row>
    <row r="141" spans="2:12" x14ac:dyDescent="0.25">
      <c r="B141" s="1055"/>
      <c r="C141" s="1056"/>
      <c r="D141" s="1056"/>
      <c r="E141" s="1056"/>
      <c r="F141" s="1056"/>
      <c r="G141" s="1057"/>
      <c r="H141" s="1055"/>
      <c r="I141" s="1056"/>
      <c r="J141" s="1056"/>
      <c r="K141" s="1056"/>
      <c r="L141" s="1057"/>
    </row>
    <row r="142" spans="2:12" ht="80.25" customHeight="1" thickBot="1" x14ac:dyDescent="0.3">
      <c r="B142" s="1055"/>
      <c r="C142" s="1056"/>
      <c r="D142" s="1056"/>
      <c r="E142" s="1056"/>
      <c r="F142" s="1056"/>
      <c r="G142" s="1057"/>
      <c r="H142" s="1055"/>
      <c r="I142" s="1056"/>
      <c r="J142" s="1056"/>
      <c r="K142" s="1056"/>
      <c r="L142" s="1057"/>
    </row>
    <row r="143" spans="2:12" hidden="1" x14ac:dyDescent="0.25">
      <c r="B143" s="1055"/>
      <c r="C143" s="1056"/>
      <c r="D143" s="1056"/>
      <c r="E143" s="1056"/>
      <c r="F143" s="1056"/>
      <c r="G143" s="1057"/>
      <c r="H143" s="1055"/>
      <c r="I143" s="1056"/>
      <c r="J143" s="1056"/>
      <c r="K143" s="1056"/>
      <c r="L143" s="1057"/>
    </row>
    <row r="144" spans="2:12" hidden="1" x14ac:dyDescent="0.25">
      <c r="B144" s="1055"/>
      <c r="C144" s="1056"/>
      <c r="D144" s="1056"/>
      <c r="E144" s="1056"/>
      <c r="F144" s="1056"/>
      <c r="G144" s="1057"/>
      <c r="H144" s="1055"/>
      <c r="I144" s="1056"/>
      <c r="J144" s="1056"/>
      <c r="K144" s="1056"/>
      <c r="L144" s="1057"/>
    </row>
    <row r="145" spans="2:12" hidden="1" x14ac:dyDescent="0.25">
      <c r="B145" s="1055"/>
      <c r="C145" s="1056"/>
      <c r="D145" s="1056"/>
      <c r="E145" s="1056"/>
      <c r="F145" s="1056"/>
      <c r="G145" s="1057"/>
      <c r="H145" s="1055"/>
      <c r="I145" s="1056"/>
      <c r="J145" s="1056"/>
      <c r="K145" s="1056"/>
      <c r="L145" s="1057"/>
    </row>
    <row r="146" spans="2:12" ht="39" customHeight="1" x14ac:dyDescent="0.25">
      <c r="B146" s="1064" t="s">
        <v>1345</v>
      </c>
      <c r="C146" s="1065"/>
      <c r="D146" s="1065"/>
      <c r="E146" s="1065"/>
      <c r="F146" s="1065"/>
      <c r="G146" s="1066"/>
      <c r="H146" s="1064" t="s">
        <v>1346</v>
      </c>
      <c r="I146" s="1065"/>
      <c r="J146" s="1065"/>
      <c r="K146" s="1065"/>
      <c r="L146" s="1066"/>
    </row>
    <row r="147" spans="2:12" ht="57" customHeight="1" thickBot="1" x14ac:dyDescent="0.3">
      <c r="B147" s="871"/>
      <c r="C147" s="872"/>
      <c r="D147" s="872"/>
      <c r="E147" s="872"/>
      <c r="F147" s="872"/>
      <c r="G147" s="873"/>
      <c r="H147" s="871"/>
      <c r="I147" s="872"/>
      <c r="J147" s="872"/>
      <c r="K147" s="872"/>
      <c r="L147" s="873"/>
    </row>
    <row r="148" spans="2:12" ht="15.75" customHeight="1" x14ac:dyDescent="0.25">
      <c r="B148" s="1055" t="s">
        <v>453</v>
      </c>
      <c r="C148" s="1056"/>
      <c r="D148" s="1056"/>
      <c r="E148" s="1056"/>
      <c r="F148" s="1056"/>
      <c r="G148" s="1057"/>
      <c r="H148" s="1055" t="s">
        <v>454</v>
      </c>
      <c r="I148" s="1056"/>
      <c r="J148" s="1056"/>
      <c r="K148" s="1056"/>
      <c r="L148" s="1057"/>
    </row>
    <row r="149" spans="2:12" x14ac:dyDescent="0.25">
      <c r="B149" s="1055"/>
      <c r="C149" s="1056"/>
      <c r="D149" s="1056"/>
      <c r="E149" s="1056"/>
      <c r="F149" s="1056"/>
      <c r="G149" s="1057"/>
      <c r="H149" s="1055"/>
      <c r="I149" s="1056"/>
      <c r="J149" s="1056"/>
      <c r="K149" s="1056"/>
      <c r="L149" s="1057"/>
    </row>
    <row r="150" spans="2:12" x14ac:dyDescent="0.25">
      <c r="B150" s="1055"/>
      <c r="C150" s="1056"/>
      <c r="D150" s="1056"/>
      <c r="E150" s="1056"/>
      <c r="F150" s="1056"/>
      <c r="G150" s="1057"/>
      <c r="H150" s="1055"/>
      <c r="I150" s="1056"/>
      <c r="J150" s="1056"/>
      <c r="K150" s="1056"/>
      <c r="L150" s="1057"/>
    </row>
    <row r="151" spans="2:12" x14ac:dyDescent="0.25">
      <c r="B151" s="1055"/>
      <c r="C151" s="1056"/>
      <c r="D151" s="1056"/>
      <c r="E151" s="1056"/>
      <c r="F151" s="1056"/>
      <c r="G151" s="1057"/>
      <c r="H151" s="1055"/>
      <c r="I151" s="1056"/>
      <c r="J151" s="1056"/>
      <c r="K151" s="1056"/>
      <c r="L151" s="1057"/>
    </row>
    <row r="152" spans="2:12" x14ac:dyDescent="0.25">
      <c r="B152" s="1055"/>
      <c r="C152" s="1056"/>
      <c r="D152" s="1056"/>
      <c r="E152" s="1056"/>
      <c r="F152" s="1056"/>
      <c r="G152" s="1057"/>
      <c r="H152" s="1055"/>
      <c r="I152" s="1056"/>
      <c r="J152" s="1056"/>
      <c r="K152" s="1056"/>
      <c r="L152" s="1057"/>
    </row>
    <row r="153" spans="2:12" ht="109.5" customHeight="1" x14ac:dyDescent="0.25">
      <c r="B153" s="1055"/>
      <c r="C153" s="1056"/>
      <c r="D153" s="1056"/>
      <c r="E153" s="1056"/>
      <c r="F153" s="1056"/>
      <c r="G153" s="1057"/>
      <c r="H153" s="1055"/>
      <c r="I153" s="1056"/>
      <c r="J153" s="1056"/>
      <c r="K153" s="1056"/>
      <c r="L153" s="1057"/>
    </row>
    <row r="154" spans="2:12" x14ac:dyDescent="0.25">
      <c r="B154" s="1055"/>
      <c r="C154" s="1056"/>
      <c r="D154" s="1056"/>
      <c r="E154" s="1056"/>
      <c r="F154" s="1056"/>
      <c r="G154" s="1057"/>
      <c r="H154" s="1055"/>
      <c r="I154" s="1056"/>
      <c r="J154" s="1056"/>
      <c r="K154" s="1056"/>
      <c r="L154" s="1057"/>
    </row>
    <row r="155" spans="2:12" x14ac:dyDescent="0.25">
      <c r="B155" s="1055"/>
      <c r="C155" s="1056"/>
      <c r="D155" s="1056"/>
      <c r="E155" s="1056"/>
      <c r="F155" s="1056"/>
      <c r="G155" s="1057"/>
      <c r="H155" s="1055"/>
      <c r="I155" s="1056"/>
      <c r="J155" s="1056"/>
      <c r="K155" s="1056"/>
      <c r="L155" s="1057"/>
    </row>
    <row r="156" spans="2:12" x14ac:dyDescent="0.25">
      <c r="B156" s="1055"/>
      <c r="C156" s="1056"/>
      <c r="D156" s="1056"/>
      <c r="E156" s="1056"/>
      <c r="F156" s="1056"/>
      <c r="G156" s="1057"/>
      <c r="H156" s="1055"/>
      <c r="I156" s="1056"/>
      <c r="J156" s="1056"/>
      <c r="K156" s="1056"/>
      <c r="L156" s="1057"/>
    </row>
    <row r="157" spans="2:12" x14ac:dyDescent="0.25">
      <c r="B157" s="1055"/>
      <c r="C157" s="1056"/>
      <c r="D157" s="1056"/>
      <c r="E157" s="1056"/>
      <c r="F157" s="1056"/>
      <c r="G157" s="1057"/>
      <c r="H157" s="1055"/>
      <c r="I157" s="1056"/>
      <c r="J157" s="1056"/>
      <c r="K157" s="1056"/>
      <c r="L157" s="1057"/>
    </row>
    <row r="158" spans="2:12" ht="80.25" customHeight="1" thickBot="1" x14ac:dyDescent="0.3">
      <c r="B158" s="1055"/>
      <c r="C158" s="1056"/>
      <c r="D158" s="1056"/>
      <c r="E158" s="1056"/>
      <c r="F158" s="1056"/>
      <c r="G158" s="1057"/>
      <c r="H158" s="1055"/>
      <c r="I158" s="1056"/>
      <c r="J158" s="1056"/>
      <c r="K158" s="1056"/>
      <c r="L158" s="1057"/>
    </row>
    <row r="159" spans="2:12" hidden="1" x14ac:dyDescent="0.25">
      <c r="B159" s="1055"/>
      <c r="C159" s="1056"/>
      <c r="D159" s="1056"/>
      <c r="E159" s="1056"/>
      <c r="F159" s="1056"/>
      <c r="G159" s="1057"/>
      <c r="H159" s="1055"/>
      <c r="I159" s="1056"/>
      <c r="J159" s="1056"/>
      <c r="K159" s="1056"/>
      <c r="L159" s="1057"/>
    </row>
    <row r="160" spans="2:12" hidden="1" x14ac:dyDescent="0.25">
      <c r="B160" s="1055"/>
      <c r="C160" s="1056"/>
      <c r="D160" s="1056"/>
      <c r="E160" s="1056"/>
      <c r="F160" s="1056"/>
      <c r="G160" s="1057"/>
      <c r="H160" s="1055"/>
      <c r="I160" s="1056"/>
      <c r="J160" s="1056"/>
      <c r="K160" s="1056"/>
      <c r="L160" s="1057"/>
    </row>
    <row r="161" spans="2:12" hidden="1" x14ac:dyDescent="0.25">
      <c r="B161" s="1055"/>
      <c r="C161" s="1056"/>
      <c r="D161" s="1056"/>
      <c r="E161" s="1056"/>
      <c r="F161" s="1056"/>
      <c r="G161" s="1057"/>
      <c r="H161" s="1055"/>
      <c r="I161" s="1056"/>
      <c r="J161" s="1056"/>
      <c r="K161" s="1056"/>
      <c r="L161" s="1057"/>
    </row>
    <row r="162" spans="2:12" ht="39" customHeight="1" x14ac:dyDescent="0.25">
      <c r="B162" s="1064" t="s">
        <v>1347</v>
      </c>
      <c r="C162" s="1065"/>
      <c r="D162" s="1065"/>
      <c r="E162" s="1065"/>
      <c r="F162" s="1065"/>
      <c r="G162" s="1066"/>
      <c r="H162" s="1064" t="s">
        <v>1348</v>
      </c>
      <c r="I162" s="1065"/>
      <c r="J162" s="1065"/>
      <c r="K162" s="1065"/>
      <c r="L162" s="1066"/>
    </row>
    <row r="163" spans="2:12" ht="33.75" customHeight="1" thickBot="1" x14ac:dyDescent="0.3">
      <c r="B163" s="871"/>
      <c r="C163" s="872"/>
      <c r="D163" s="872"/>
      <c r="E163" s="872"/>
      <c r="F163" s="872"/>
      <c r="G163" s="873"/>
      <c r="H163" s="871"/>
      <c r="I163" s="872"/>
      <c r="J163" s="872"/>
      <c r="K163" s="872"/>
      <c r="L163" s="873"/>
    </row>
    <row r="164" spans="2:12" ht="15.75" customHeight="1" x14ac:dyDescent="0.25">
      <c r="B164" s="1055" t="s">
        <v>453</v>
      </c>
      <c r="C164" s="1056"/>
      <c r="D164" s="1056"/>
      <c r="E164" s="1056"/>
      <c r="F164" s="1056"/>
      <c r="G164" s="1057"/>
      <c r="H164" s="1055" t="s">
        <v>454</v>
      </c>
      <c r="I164" s="1056"/>
      <c r="J164" s="1056"/>
      <c r="K164" s="1056"/>
      <c r="L164" s="1057"/>
    </row>
    <row r="165" spans="2:12" x14ac:dyDescent="0.25">
      <c r="B165" s="1055"/>
      <c r="C165" s="1056"/>
      <c r="D165" s="1056"/>
      <c r="E165" s="1056"/>
      <c r="F165" s="1056"/>
      <c r="G165" s="1057"/>
      <c r="H165" s="1055"/>
      <c r="I165" s="1056"/>
      <c r="J165" s="1056"/>
      <c r="K165" s="1056"/>
      <c r="L165" s="1057"/>
    </row>
    <row r="166" spans="2:12" x14ac:dyDescent="0.25">
      <c r="B166" s="1055"/>
      <c r="C166" s="1056"/>
      <c r="D166" s="1056"/>
      <c r="E166" s="1056"/>
      <c r="F166" s="1056"/>
      <c r="G166" s="1057"/>
      <c r="H166" s="1055"/>
      <c r="I166" s="1056"/>
      <c r="J166" s="1056"/>
      <c r="K166" s="1056"/>
      <c r="L166" s="1057"/>
    </row>
    <row r="167" spans="2:12" x14ac:dyDescent="0.25">
      <c r="B167" s="1055"/>
      <c r="C167" s="1056"/>
      <c r="D167" s="1056"/>
      <c r="E167" s="1056"/>
      <c r="F167" s="1056"/>
      <c r="G167" s="1057"/>
      <c r="H167" s="1055"/>
      <c r="I167" s="1056"/>
      <c r="J167" s="1056"/>
      <c r="K167" s="1056"/>
      <c r="L167" s="1057"/>
    </row>
    <row r="168" spans="2:12" x14ac:dyDescent="0.25">
      <c r="B168" s="1055"/>
      <c r="C168" s="1056"/>
      <c r="D168" s="1056"/>
      <c r="E168" s="1056"/>
      <c r="F168" s="1056"/>
      <c r="G168" s="1057"/>
      <c r="H168" s="1055"/>
      <c r="I168" s="1056"/>
      <c r="J168" s="1056"/>
      <c r="K168" s="1056"/>
      <c r="L168" s="1057"/>
    </row>
    <row r="169" spans="2:12" ht="126.75" customHeight="1" x14ac:dyDescent="0.25">
      <c r="B169" s="1055"/>
      <c r="C169" s="1056"/>
      <c r="D169" s="1056"/>
      <c r="E169" s="1056"/>
      <c r="F169" s="1056"/>
      <c r="G169" s="1057"/>
      <c r="H169" s="1055"/>
      <c r="I169" s="1056"/>
      <c r="J169" s="1056"/>
      <c r="K169" s="1056"/>
      <c r="L169" s="1057"/>
    </row>
    <row r="170" spans="2:12" ht="72.75" customHeight="1" x14ac:dyDescent="0.25">
      <c r="B170" s="1055"/>
      <c r="C170" s="1056"/>
      <c r="D170" s="1056"/>
      <c r="E170" s="1056"/>
      <c r="F170" s="1056"/>
      <c r="G170" s="1057"/>
      <c r="H170" s="1055"/>
      <c r="I170" s="1056"/>
      <c r="J170" s="1056"/>
      <c r="K170" s="1056"/>
      <c r="L170" s="1057"/>
    </row>
    <row r="171" spans="2:12" x14ac:dyDescent="0.25">
      <c r="B171" s="1055"/>
      <c r="C171" s="1056"/>
      <c r="D171" s="1056"/>
      <c r="E171" s="1056"/>
      <c r="F171" s="1056"/>
      <c r="G171" s="1057"/>
      <c r="H171" s="1055"/>
      <c r="I171" s="1056"/>
      <c r="J171" s="1056"/>
      <c r="K171" s="1056"/>
      <c r="L171" s="1057"/>
    </row>
    <row r="172" spans="2:12" x14ac:dyDescent="0.25">
      <c r="B172" s="1055"/>
      <c r="C172" s="1056"/>
      <c r="D172" s="1056"/>
      <c r="E172" s="1056"/>
      <c r="F172" s="1056"/>
      <c r="G172" s="1057"/>
      <c r="H172" s="1055"/>
      <c r="I172" s="1056"/>
      <c r="J172" s="1056"/>
      <c r="K172" s="1056"/>
      <c r="L172" s="1057"/>
    </row>
    <row r="173" spans="2:12" x14ac:dyDescent="0.25">
      <c r="B173" s="1055"/>
      <c r="C173" s="1056"/>
      <c r="D173" s="1056"/>
      <c r="E173" s="1056"/>
      <c r="F173" s="1056"/>
      <c r="G173" s="1057"/>
      <c r="H173" s="1055"/>
      <c r="I173" s="1056"/>
      <c r="J173" s="1056"/>
      <c r="K173" s="1056"/>
      <c r="L173" s="1057"/>
    </row>
    <row r="174" spans="2:12" ht="25.5" customHeight="1" thickBot="1" x14ac:dyDescent="0.3">
      <c r="B174" s="1055"/>
      <c r="C174" s="1056"/>
      <c r="D174" s="1056"/>
      <c r="E174" s="1056"/>
      <c r="F174" s="1056"/>
      <c r="G174" s="1057"/>
      <c r="H174" s="1055"/>
      <c r="I174" s="1056"/>
      <c r="J174" s="1056"/>
      <c r="K174" s="1056"/>
      <c r="L174" s="1057"/>
    </row>
    <row r="175" spans="2:12" hidden="1" x14ac:dyDescent="0.25">
      <c r="B175" s="1055"/>
      <c r="C175" s="1056"/>
      <c r="D175" s="1056"/>
      <c r="E175" s="1056"/>
      <c r="F175" s="1056"/>
      <c r="G175" s="1057"/>
      <c r="H175" s="1055"/>
      <c r="I175" s="1056"/>
      <c r="J175" s="1056"/>
      <c r="K175" s="1056"/>
      <c r="L175" s="1057"/>
    </row>
    <row r="176" spans="2:12" hidden="1" x14ac:dyDescent="0.25">
      <c r="B176" s="1055"/>
      <c r="C176" s="1056"/>
      <c r="D176" s="1056"/>
      <c r="E176" s="1056"/>
      <c r="F176" s="1056"/>
      <c r="G176" s="1057"/>
      <c r="H176" s="1055"/>
      <c r="I176" s="1056"/>
      <c r="J176" s="1056"/>
      <c r="K176" s="1056"/>
      <c r="L176" s="1057"/>
    </row>
    <row r="177" spans="2:12" hidden="1" x14ac:dyDescent="0.25">
      <c r="B177" s="1055"/>
      <c r="C177" s="1056"/>
      <c r="D177" s="1056"/>
      <c r="E177" s="1056"/>
      <c r="F177" s="1056"/>
      <c r="G177" s="1057"/>
      <c r="H177" s="1055"/>
      <c r="I177" s="1056"/>
      <c r="J177" s="1056"/>
      <c r="K177" s="1056"/>
      <c r="L177" s="1057"/>
    </row>
    <row r="178" spans="2:12" ht="59.25" customHeight="1" x14ac:dyDescent="0.25">
      <c r="B178" s="1064" t="s">
        <v>1349</v>
      </c>
      <c r="C178" s="1065"/>
      <c r="D178" s="1065"/>
      <c r="E178" s="1065"/>
      <c r="F178" s="1065"/>
      <c r="G178" s="1066"/>
      <c r="H178" s="1064" t="s">
        <v>1350</v>
      </c>
      <c r="I178" s="1065"/>
      <c r="J178" s="1065"/>
      <c r="K178" s="1065"/>
      <c r="L178" s="1066"/>
    </row>
    <row r="179" spans="2:12" ht="48" customHeight="1" thickBot="1" x14ac:dyDescent="0.3">
      <c r="B179" s="871"/>
      <c r="C179" s="872"/>
      <c r="D179" s="872"/>
      <c r="E179" s="872"/>
      <c r="F179" s="872"/>
      <c r="G179" s="873"/>
      <c r="H179" s="871"/>
      <c r="I179" s="872"/>
      <c r="J179" s="872"/>
      <c r="K179" s="872"/>
      <c r="L179" s="873"/>
    </row>
    <row r="180" spans="2:12" ht="15.75" customHeight="1" x14ac:dyDescent="0.25">
      <c r="B180" s="1055" t="s">
        <v>453</v>
      </c>
      <c r="C180" s="1056"/>
      <c r="D180" s="1056"/>
      <c r="E180" s="1056"/>
      <c r="F180" s="1056"/>
      <c r="G180" s="1057"/>
      <c r="H180" s="1055" t="s">
        <v>454</v>
      </c>
      <c r="I180" s="1056"/>
      <c r="J180" s="1056"/>
      <c r="K180" s="1056"/>
      <c r="L180" s="1057"/>
    </row>
    <row r="181" spans="2:12" x14ac:dyDescent="0.25">
      <c r="B181" s="1055"/>
      <c r="C181" s="1056"/>
      <c r="D181" s="1056"/>
      <c r="E181" s="1056"/>
      <c r="F181" s="1056"/>
      <c r="G181" s="1057"/>
      <c r="H181" s="1055"/>
      <c r="I181" s="1056"/>
      <c r="J181" s="1056"/>
      <c r="K181" s="1056"/>
      <c r="L181" s="1057"/>
    </row>
    <row r="182" spans="2:12" x14ac:dyDescent="0.25">
      <c r="B182" s="1055"/>
      <c r="C182" s="1056"/>
      <c r="D182" s="1056"/>
      <c r="E182" s="1056"/>
      <c r="F182" s="1056"/>
      <c r="G182" s="1057"/>
      <c r="H182" s="1055"/>
      <c r="I182" s="1056"/>
      <c r="J182" s="1056"/>
      <c r="K182" s="1056"/>
      <c r="L182" s="1057"/>
    </row>
    <row r="183" spans="2:12" x14ac:dyDescent="0.25">
      <c r="B183" s="1055"/>
      <c r="C183" s="1056"/>
      <c r="D183" s="1056"/>
      <c r="E183" s="1056"/>
      <c r="F183" s="1056"/>
      <c r="G183" s="1057"/>
      <c r="H183" s="1055"/>
      <c r="I183" s="1056"/>
      <c r="J183" s="1056"/>
      <c r="K183" s="1056"/>
      <c r="L183" s="1057"/>
    </row>
    <row r="184" spans="2:12" x14ac:dyDescent="0.25">
      <c r="B184" s="1055"/>
      <c r="C184" s="1056"/>
      <c r="D184" s="1056"/>
      <c r="E184" s="1056"/>
      <c r="F184" s="1056"/>
      <c r="G184" s="1057"/>
      <c r="H184" s="1055"/>
      <c r="I184" s="1056"/>
      <c r="J184" s="1056"/>
      <c r="K184" s="1056"/>
      <c r="L184" s="1057"/>
    </row>
    <row r="185" spans="2:12" ht="78.75" customHeight="1" x14ac:dyDescent="0.25">
      <c r="B185" s="1055"/>
      <c r="C185" s="1056"/>
      <c r="D185" s="1056"/>
      <c r="E185" s="1056"/>
      <c r="F185" s="1056"/>
      <c r="G185" s="1057"/>
      <c r="H185" s="1055"/>
      <c r="I185" s="1056"/>
      <c r="J185" s="1056"/>
      <c r="K185" s="1056"/>
      <c r="L185" s="1057"/>
    </row>
    <row r="186" spans="2:12" ht="47.25" customHeight="1" x14ac:dyDescent="0.25">
      <c r="B186" s="1055"/>
      <c r="C186" s="1056"/>
      <c r="D186" s="1056"/>
      <c r="E186" s="1056"/>
      <c r="F186" s="1056"/>
      <c r="G186" s="1057"/>
      <c r="H186" s="1055"/>
      <c r="I186" s="1056"/>
      <c r="J186" s="1056"/>
      <c r="K186" s="1056"/>
      <c r="L186" s="1057"/>
    </row>
    <row r="187" spans="2:12" ht="24" customHeight="1" x14ac:dyDescent="0.25">
      <c r="B187" s="1055"/>
      <c r="C187" s="1056"/>
      <c r="D187" s="1056"/>
      <c r="E187" s="1056"/>
      <c r="F187" s="1056"/>
      <c r="G187" s="1057"/>
      <c r="H187" s="1055"/>
      <c r="I187" s="1056"/>
      <c r="J187" s="1056"/>
      <c r="K187" s="1056"/>
      <c r="L187" s="1057"/>
    </row>
    <row r="188" spans="2:12" x14ac:dyDescent="0.25">
      <c r="B188" s="1055"/>
      <c r="C188" s="1056"/>
      <c r="D188" s="1056"/>
      <c r="E188" s="1056"/>
      <c r="F188" s="1056"/>
      <c r="G188" s="1057"/>
      <c r="H188" s="1055"/>
      <c r="I188" s="1056"/>
      <c r="J188" s="1056"/>
      <c r="K188" s="1056"/>
      <c r="L188" s="1057"/>
    </row>
    <row r="189" spans="2:12" x14ac:dyDescent="0.25">
      <c r="B189" s="1055"/>
      <c r="C189" s="1056"/>
      <c r="D189" s="1056"/>
      <c r="E189" s="1056"/>
      <c r="F189" s="1056"/>
      <c r="G189" s="1057"/>
      <c r="H189" s="1055"/>
      <c r="I189" s="1056"/>
      <c r="J189" s="1056"/>
      <c r="K189" s="1056"/>
      <c r="L189" s="1057"/>
    </row>
    <row r="190" spans="2:12" ht="80.25" customHeight="1" thickBot="1" x14ac:dyDescent="0.3">
      <c r="B190" s="1055"/>
      <c r="C190" s="1056"/>
      <c r="D190" s="1056"/>
      <c r="E190" s="1056"/>
      <c r="F190" s="1056"/>
      <c r="G190" s="1057"/>
      <c r="H190" s="1055"/>
      <c r="I190" s="1056"/>
      <c r="J190" s="1056"/>
      <c r="K190" s="1056"/>
      <c r="L190" s="1057"/>
    </row>
    <row r="191" spans="2:12" hidden="1" x14ac:dyDescent="0.25">
      <c r="B191" s="1055"/>
      <c r="C191" s="1056"/>
      <c r="D191" s="1056"/>
      <c r="E191" s="1056"/>
      <c r="F191" s="1056"/>
      <c r="G191" s="1057"/>
      <c r="H191" s="1055"/>
      <c r="I191" s="1056"/>
      <c r="J191" s="1056"/>
      <c r="K191" s="1056"/>
      <c r="L191" s="1057"/>
    </row>
    <row r="192" spans="2:12" hidden="1" x14ac:dyDescent="0.25">
      <c r="B192" s="1055"/>
      <c r="C192" s="1056"/>
      <c r="D192" s="1056"/>
      <c r="E192" s="1056"/>
      <c r="F192" s="1056"/>
      <c r="G192" s="1057"/>
      <c r="H192" s="1055"/>
      <c r="I192" s="1056"/>
      <c r="J192" s="1056"/>
      <c r="K192" s="1056"/>
      <c r="L192" s="1057"/>
    </row>
    <row r="193" spans="2:12" hidden="1" x14ac:dyDescent="0.25">
      <c r="B193" s="1055"/>
      <c r="C193" s="1056"/>
      <c r="D193" s="1056"/>
      <c r="E193" s="1056"/>
      <c r="F193" s="1056"/>
      <c r="G193" s="1057"/>
      <c r="H193" s="1055"/>
      <c r="I193" s="1056"/>
      <c r="J193" s="1056"/>
      <c r="K193" s="1056"/>
      <c r="L193" s="1057"/>
    </row>
    <row r="194" spans="2:12" ht="39" customHeight="1" x14ac:dyDescent="0.25">
      <c r="B194" s="1064" t="s">
        <v>1351</v>
      </c>
      <c r="C194" s="1065"/>
      <c r="D194" s="1065"/>
      <c r="E194" s="1065"/>
      <c r="F194" s="1065"/>
      <c r="G194" s="1066"/>
      <c r="H194" s="1064" t="s">
        <v>1352</v>
      </c>
      <c r="I194" s="1065"/>
      <c r="J194" s="1065"/>
      <c r="K194" s="1065"/>
      <c r="L194" s="1066"/>
    </row>
    <row r="195" spans="2:12" ht="54.75" customHeight="1" thickBot="1" x14ac:dyDescent="0.3">
      <c r="B195" s="871"/>
      <c r="C195" s="872"/>
      <c r="D195" s="872"/>
      <c r="E195" s="872"/>
      <c r="F195" s="872"/>
      <c r="G195" s="873"/>
      <c r="H195" s="871"/>
      <c r="I195" s="872"/>
      <c r="J195" s="872"/>
      <c r="K195" s="872"/>
      <c r="L195" s="873"/>
    </row>
    <row r="196" spans="2:12" ht="15.75" customHeight="1" x14ac:dyDescent="0.25">
      <c r="B196" s="1055" t="s">
        <v>453</v>
      </c>
      <c r="C196" s="1056"/>
      <c r="D196" s="1056"/>
      <c r="E196" s="1056"/>
      <c r="F196" s="1056"/>
      <c r="G196" s="1057"/>
      <c r="H196" s="1055" t="s">
        <v>454</v>
      </c>
      <c r="I196" s="1056"/>
      <c r="J196" s="1056"/>
      <c r="K196" s="1056"/>
      <c r="L196" s="1057"/>
    </row>
    <row r="197" spans="2:12" x14ac:dyDescent="0.25">
      <c r="B197" s="1055"/>
      <c r="C197" s="1056"/>
      <c r="D197" s="1056"/>
      <c r="E197" s="1056"/>
      <c r="F197" s="1056"/>
      <c r="G197" s="1057"/>
      <c r="H197" s="1055"/>
      <c r="I197" s="1056"/>
      <c r="J197" s="1056"/>
      <c r="K197" s="1056"/>
      <c r="L197" s="1057"/>
    </row>
    <row r="198" spans="2:12" x14ac:dyDescent="0.25">
      <c r="B198" s="1055"/>
      <c r="C198" s="1056"/>
      <c r="D198" s="1056"/>
      <c r="E198" s="1056"/>
      <c r="F198" s="1056"/>
      <c r="G198" s="1057"/>
      <c r="H198" s="1055"/>
      <c r="I198" s="1056"/>
      <c r="J198" s="1056"/>
      <c r="K198" s="1056"/>
      <c r="L198" s="1057"/>
    </row>
    <row r="199" spans="2:12" x14ac:dyDescent="0.25">
      <c r="B199" s="1055"/>
      <c r="C199" s="1056"/>
      <c r="D199" s="1056"/>
      <c r="E199" s="1056"/>
      <c r="F199" s="1056"/>
      <c r="G199" s="1057"/>
      <c r="H199" s="1055"/>
      <c r="I199" s="1056"/>
      <c r="J199" s="1056"/>
      <c r="K199" s="1056"/>
      <c r="L199" s="1057"/>
    </row>
    <row r="200" spans="2:12" x14ac:dyDescent="0.25">
      <c r="B200" s="1055"/>
      <c r="C200" s="1056"/>
      <c r="D200" s="1056"/>
      <c r="E200" s="1056"/>
      <c r="F200" s="1056"/>
      <c r="G200" s="1057"/>
      <c r="H200" s="1055"/>
      <c r="I200" s="1056"/>
      <c r="J200" s="1056"/>
      <c r="K200" s="1056"/>
      <c r="L200" s="1057"/>
    </row>
    <row r="201" spans="2:12" ht="84.75" customHeight="1" x14ac:dyDescent="0.25">
      <c r="B201" s="1055"/>
      <c r="C201" s="1056"/>
      <c r="D201" s="1056"/>
      <c r="E201" s="1056"/>
      <c r="F201" s="1056"/>
      <c r="G201" s="1057"/>
      <c r="H201" s="1055"/>
      <c r="I201" s="1056"/>
      <c r="J201" s="1056"/>
      <c r="K201" s="1056"/>
      <c r="L201" s="1057"/>
    </row>
    <row r="202" spans="2:12" ht="47.25" customHeight="1" x14ac:dyDescent="0.25">
      <c r="B202" s="1055"/>
      <c r="C202" s="1056"/>
      <c r="D202" s="1056"/>
      <c r="E202" s="1056"/>
      <c r="F202" s="1056"/>
      <c r="G202" s="1057"/>
      <c r="H202" s="1055"/>
      <c r="I202" s="1056"/>
      <c r="J202" s="1056"/>
      <c r="K202" s="1056"/>
      <c r="L202" s="1057"/>
    </row>
    <row r="203" spans="2:12" ht="24" customHeight="1" x14ac:dyDescent="0.25">
      <c r="B203" s="1055"/>
      <c r="C203" s="1056"/>
      <c r="D203" s="1056"/>
      <c r="E203" s="1056"/>
      <c r="F203" s="1056"/>
      <c r="G203" s="1057"/>
      <c r="H203" s="1055"/>
      <c r="I203" s="1056"/>
      <c r="J203" s="1056"/>
      <c r="K203" s="1056"/>
      <c r="L203" s="1057"/>
    </row>
    <row r="204" spans="2:12" x14ac:dyDescent="0.25">
      <c r="B204" s="1055"/>
      <c r="C204" s="1056"/>
      <c r="D204" s="1056"/>
      <c r="E204" s="1056"/>
      <c r="F204" s="1056"/>
      <c r="G204" s="1057"/>
      <c r="H204" s="1055"/>
      <c r="I204" s="1056"/>
      <c r="J204" s="1056"/>
      <c r="K204" s="1056"/>
      <c r="L204" s="1057"/>
    </row>
    <row r="205" spans="2:12" x14ac:dyDescent="0.25">
      <c r="B205" s="1055"/>
      <c r="C205" s="1056"/>
      <c r="D205" s="1056"/>
      <c r="E205" s="1056"/>
      <c r="F205" s="1056"/>
      <c r="G205" s="1057"/>
      <c r="H205" s="1055"/>
      <c r="I205" s="1056"/>
      <c r="J205" s="1056"/>
      <c r="K205" s="1056"/>
      <c r="L205" s="1057"/>
    </row>
    <row r="206" spans="2:12" ht="80.25" customHeight="1" thickBot="1" x14ac:dyDescent="0.3">
      <c r="B206" s="1055"/>
      <c r="C206" s="1056"/>
      <c r="D206" s="1056"/>
      <c r="E206" s="1056"/>
      <c r="F206" s="1056"/>
      <c r="G206" s="1057"/>
      <c r="H206" s="1055"/>
      <c r="I206" s="1056"/>
      <c r="J206" s="1056"/>
      <c r="K206" s="1056"/>
      <c r="L206" s="1057"/>
    </row>
    <row r="207" spans="2:12" hidden="1" x14ac:dyDescent="0.25">
      <c r="B207" s="1055"/>
      <c r="C207" s="1056"/>
      <c r="D207" s="1056"/>
      <c r="E207" s="1056"/>
      <c r="F207" s="1056"/>
      <c r="G207" s="1057"/>
      <c r="H207" s="1055"/>
      <c r="I207" s="1056"/>
      <c r="J207" s="1056"/>
      <c r="K207" s="1056"/>
      <c r="L207" s="1057"/>
    </row>
    <row r="208" spans="2:12" hidden="1" x14ac:dyDescent="0.25">
      <c r="B208" s="1055"/>
      <c r="C208" s="1056"/>
      <c r="D208" s="1056"/>
      <c r="E208" s="1056"/>
      <c r="F208" s="1056"/>
      <c r="G208" s="1057"/>
      <c r="H208" s="1055"/>
      <c r="I208" s="1056"/>
      <c r="J208" s="1056"/>
      <c r="K208" s="1056"/>
      <c r="L208" s="1057"/>
    </row>
    <row r="209" spans="2:12" hidden="1" x14ac:dyDescent="0.25">
      <c r="B209" s="1055"/>
      <c r="C209" s="1056"/>
      <c r="D209" s="1056"/>
      <c r="E209" s="1056"/>
      <c r="F209" s="1056"/>
      <c r="G209" s="1057"/>
      <c r="H209" s="1055"/>
      <c r="I209" s="1056"/>
      <c r="J209" s="1056"/>
      <c r="K209" s="1056"/>
      <c r="L209" s="1057"/>
    </row>
    <row r="210" spans="2:12" ht="39" customHeight="1" x14ac:dyDescent="0.25">
      <c r="B210" s="1064" t="s">
        <v>1353</v>
      </c>
      <c r="C210" s="1065"/>
      <c r="D210" s="1065"/>
      <c r="E210" s="1065"/>
      <c r="F210" s="1065"/>
      <c r="G210" s="1066"/>
      <c r="H210" s="1064" t="s">
        <v>1354</v>
      </c>
      <c r="I210" s="1065"/>
      <c r="J210" s="1065"/>
      <c r="K210" s="1065"/>
      <c r="L210" s="1066"/>
    </row>
    <row r="211" spans="2:12" ht="33.75" customHeight="1" thickBot="1" x14ac:dyDescent="0.3">
      <c r="B211" s="871"/>
      <c r="C211" s="872"/>
      <c r="D211" s="872"/>
      <c r="E211" s="872"/>
      <c r="F211" s="872"/>
      <c r="G211" s="873"/>
      <c r="H211" s="871"/>
      <c r="I211" s="872"/>
      <c r="J211" s="872"/>
      <c r="K211" s="872"/>
      <c r="L211" s="873"/>
    </row>
    <row r="212" spans="2:12" ht="15.75" customHeight="1" x14ac:dyDescent="0.25">
      <c r="B212" s="1055" t="s">
        <v>453</v>
      </c>
      <c r="C212" s="1056"/>
      <c r="D212" s="1056"/>
      <c r="E212" s="1056"/>
      <c r="F212" s="1056"/>
      <c r="G212" s="1057"/>
      <c r="H212" s="1055" t="s">
        <v>454</v>
      </c>
      <c r="I212" s="1056"/>
      <c r="J212" s="1056"/>
      <c r="K212" s="1056"/>
      <c r="L212" s="1057"/>
    </row>
    <row r="213" spans="2:12" x14ac:dyDescent="0.25">
      <c r="B213" s="1055"/>
      <c r="C213" s="1056"/>
      <c r="D213" s="1056"/>
      <c r="E213" s="1056"/>
      <c r="F213" s="1056"/>
      <c r="G213" s="1057"/>
      <c r="H213" s="1055"/>
      <c r="I213" s="1056"/>
      <c r="J213" s="1056"/>
      <c r="K213" s="1056"/>
      <c r="L213" s="1057"/>
    </row>
    <row r="214" spans="2:12" x14ac:dyDescent="0.25">
      <c r="B214" s="1055"/>
      <c r="C214" s="1056"/>
      <c r="D214" s="1056"/>
      <c r="E214" s="1056"/>
      <c r="F214" s="1056"/>
      <c r="G214" s="1057"/>
      <c r="H214" s="1055"/>
      <c r="I214" s="1056"/>
      <c r="J214" s="1056"/>
      <c r="K214" s="1056"/>
      <c r="L214" s="1057"/>
    </row>
    <row r="215" spans="2:12" x14ac:dyDescent="0.25">
      <c r="B215" s="1055"/>
      <c r="C215" s="1056"/>
      <c r="D215" s="1056"/>
      <c r="E215" s="1056"/>
      <c r="F215" s="1056"/>
      <c r="G215" s="1057"/>
      <c r="H215" s="1055"/>
      <c r="I215" s="1056"/>
      <c r="J215" s="1056"/>
      <c r="K215" s="1056"/>
      <c r="L215" s="1057"/>
    </row>
    <row r="216" spans="2:12" x14ac:dyDescent="0.25">
      <c r="B216" s="1055"/>
      <c r="C216" s="1056"/>
      <c r="D216" s="1056"/>
      <c r="E216" s="1056"/>
      <c r="F216" s="1056"/>
      <c r="G216" s="1057"/>
      <c r="H216" s="1055"/>
      <c r="I216" s="1056"/>
      <c r="J216" s="1056"/>
      <c r="K216" s="1056"/>
      <c r="L216" s="1057"/>
    </row>
    <row r="217" spans="2:12" ht="84.75" customHeight="1" x14ac:dyDescent="0.25">
      <c r="B217" s="1055"/>
      <c r="C217" s="1056"/>
      <c r="D217" s="1056"/>
      <c r="E217" s="1056"/>
      <c r="F217" s="1056"/>
      <c r="G217" s="1057"/>
      <c r="H217" s="1055"/>
      <c r="I217" s="1056"/>
      <c r="J217" s="1056"/>
      <c r="K217" s="1056"/>
      <c r="L217" s="1057"/>
    </row>
    <row r="218" spans="2:12" ht="47.25" customHeight="1" x14ac:dyDescent="0.25">
      <c r="B218" s="1055"/>
      <c r="C218" s="1056"/>
      <c r="D218" s="1056"/>
      <c r="E218" s="1056"/>
      <c r="F218" s="1056"/>
      <c r="G218" s="1057"/>
      <c r="H218" s="1055"/>
      <c r="I218" s="1056"/>
      <c r="J218" s="1056"/>
      <c r="K218" s="1056"/>
      <c r="L218" s="1057"/>
    </row>
    <row r="219" spans="2:12" ht="24" customHeight="1" x14ac:dyDescent="0.25">
      <c r="B219" s="1055"/>
      <c r="C219" s="1056"/>
      <c r="D219" s="1056"/>
      <c r="E219" s="1056"/>
      <c r="F219" s="1056"/>
      <c r="G219" s="1057"/>
      <c r="H219" s="1055"/>
      <c r="I219" s="1056"/>
      <c r="J219" s="1056"/>
      <c r="K219" s="1056"/>
      <c r="L219" s="1057"/>
    </row>
    <row r="220" spans="2:12" x14ac:dyDescent="0.25">
      <c r="B220" s="1055"/>
      <c r="C220" s="1056"/>
      <c r="D220" s="1056"/>
      <c r="E220" s="1056"/>
      <c r="F220" s="1056"/>
      <c r="G220" s="1057"/>
      <c r="H220" s="1055"/>
      <c r="I220" s="1056"/>
      <c r="J220" s="1056"/>
      <c r="K220" s="1056"/>
      <c r="L220" s="1057"/>
    </row>
    <row r="221" spans="2:12" x14ac:dyDescent="0.25">
      <c r="B221" s="1055"/>
      <c r="C221" s="1056"/>
      <c r="D221" s="1056"/>
      <c r="E221" s="1056"/>
      <c r="F221" s="1056"/>
      <c r="G221" s="1057"/>
      <c r="H221" s="1055"/>
      <c r="I221" s="1056"/>
      <c r="J221" s="1056"/>
      <c r="K221" s="1056"/>
      <c r="L221" s="1057"/>
    </row>
    <row r="222" spans="2:12" ht="80.25" customHeight="1" thickBot="1" x14ac:dyDescent="0.3">
      <c r="B222" s="1055"/>
      <c r="C222" s="1056"/>
      <c r="D222" s="1056"/>
      <c r="E222" s="1056"/>
      <c r="F222" s="1056"/>
      <c r="G222" s="1057"/>
      <c r="H222" s="1055"/>
      <c r="I222" s="1056"/>
      <c r="J222" s="1056"/>
      <c r="K222" s="1056"/>
      <c r="L222" s="1057"/>
    </row>
    <row r="223" spans="2:12" hidden="1" x14ac:dyDescent="0.25">
      <c r="B223" s="1055"/>
      <c r="C223" s="1056"/>
      <c r="D223" s="1056"/>
      <c r="E223" s="1056"/>
      <c r="F223" s="1056"/>
      <c r="G223" s="1057"/>
      <c r="H223" s="1055"/>
      <c r="I223" s="1056"/>
      <c r="J223" s="1056"/>
      <c r="K223" s="1056"/>
      <c r="L223" s="1057"/>
    </row>
    <row r="224" spans="2:12" hidden="1" x14ac:dyDescent="0.25">
      <c r="B224" s="1055"/>
      <c r="C224" s="1056"/>
      <c r="D224" s="1056"/>
      <c r="E224" s="1056"/>
      <c r="F224" s="1056"/>
      <c r="G224" s="1057"/>
      <c r="H224" s="1055"/>
      <c r="I224" s="1056"/>
      <c r="J224" s="1056"/>
      <c r="K224" s="1056"/>
      <c r="L224" s="1057"/>
    </row>
    <row r="225" spans="2:12" hidden="1" x14ac:dyDescent="0.25">
      <c r="B225" s="1055"/>
      <c r="C225" s="1056"/>
      <c r="D225" s="1056"/>
      <c r="E225" s="1056"/>
      <c r="F225" s="1056"/>
      <c r="G225" s="1057"/>
      <c r="H225" s="1055"/>
      <c r="I225" s="1056"/>
      <c r="J225" s="1056"/>
      <c r="K225" s="1056"/>
      <c r="L225" s="1057"/>
    </row>
    <row r="226" spans="2:12" ht="47.25" customHeight="1" x14ac:dyDescent="0.25">
      <c r="B226" s="1064" t="s">
        <v>1355</v>
      </c>
      <c r="C226" s="1065"/>
      <c r="D226" s="1065"/>
      <c r="E226" s="1065"/>
      <c r="F226" s="1065"/>
      <c r="G226" s="1066"/>
      <c r="H226" s="1064" t="s">
        <v>1356</v>
      </c>
      <c r="I226" s="1065"/>
      <c r="J226" s="1065"/>
      <c r="K226" s="1065"/>
      <c r="L226" s="1066"/>
    </row>
    <row r="227" spans="2:12" ht="33.75" customHeight="1" thickBot="1" x14ac:dyDescent="0.3">
      <c r="B227" s="871"/>
      <c r="C227" s="872"/>
      <c r="D227" s="872"/>
      <c r="E227" s="872"/>
      <c r="F227" s="872"/>
      <c r="G227" s="873"/>
      <c r="H227" s="871"/>
      <c r="I227" s="872"/>
      <c r="J227" s="872"/>
      <c r="K227" s="872"/>
      <c r="L227" s="873"/>
    </row>
    <row r="228" spans="2:12" ht="15.75" customHeight="1" x14ac:dyDescent="0.25">
      <c r="B228" s="1055" t="s">
        <v>453</v>
      </c>
      <c r="C228" s="1056"/>
      <c r="D228" s="1056"/>
      <c r="E228" s="1056"/>
      <c r="F228" s="1056"/>
      <c r="G228" s="1057"/>
      <c r="H228" s="1055" t="s">
        <v>454</v>
      </c>
      <c r="I228" s="1056"/>
      <c r="J228" s="1056"/>
      <c r="K228" s="1056"/>
      <c r="L228" s="1057"/>
    </row>
    <row r="229" spans="2:12" x14ac:dyDescent="0.25">
      <c r="B229" s="1055"/>
      <c r="C229" s="1056"/>
      <c r="D229" s="1056"/>
      <c r="E229" s="1056"/>
      <c r="F229" s="1056"/>
      <c r="G229" s="1057"/>
      <c r="H229" s="1055"/>
      <c r="I229" s="1056"/>
      <c r="J229" s="1056"/>
      <c r="K229" s="1056"/>
      <c r="L229" s="1057"/>
    </row>
    <row r="230" spans="2:12" x14ac:dyDescent="0.25">
      <c r="B230" s="1055"/>
      <c r="C230" s="1056"/>
      <c r="D230" s="1056"/>
      <c r="E230" s="1056"/>
      <c r="F230" s="1056"/>
      <c r="G230" s="1057"/>
      <c r="H230" s="1055"/>
      <c r="I230" s="1056"/>
      <c r="J230" s="1056"/>
      <c r="K230" s="1056"/>
      <c r="L230" s="1057"/>
    </row>
    <row r="231" spans="2:12" x14ac:dyDescent="0.25">
      <c r="B231" s="1055"/>
      <c r="C231" s="1056"/>
      <c r="D231" s="1056"/>
      <c r="E231" s="1056"/>
      <c r="F231" s="1056"/>
      <c r="G231" s="1057"/>
      <c r="H231" s="1055"/>
      <c r="I231" s="1056"/>
      <c r="J231" s="1056"/>
      <c r="K231" s="1056"/>
      <c r="L231" s="1057"/>
    </row>
    <row r="232" spans="2:12" x14ac:dyDescent="0.25">
      <c r="B232" s="1055"/>
      <c r="C232" s="1056"/>
      <c r="D232" s="1056"/>
      <c r="E232" s="1056"/>
      <c r="F232" s="1056"/>
      <c r="G232" s="1057"/>
      <c r="H232" s="1055"/>
      <c r="I232" s="1056"/>
      <c r="J232" s="1056"/>
      <c r="K232" s="1056"/>
      <c r="L232" s="1057"/>
    </row>
    <row r="233" spans="2:12" ht="84.75" customHeight="1" x14ac:dyDescent="0.25">
      <c r="B233" s="1055"/>
      <c r="C233" s="1056"/>
      <c r="D233" s="1056"/>
      <c r="E233" s="1056"/>
      <c r="F233" s="1056"/>
      <c r="G233" s="1057"/>
      <c r="H233" s="1055"/>
      <c r="I233" s="1056"/>
      <c r="J233" s="1056"/>
      <c r="K233" s="1056"/>
      <c r="L233" s="1057"/>
    </row>
    <row r="234" spans="2:12" ht="47.25" customHeight="1" x14ac:dyDescent="0.25">
      <c r="B234" s="1055"/>
      <c r="C234" s="1056"/>
      <c r="D234" s="1056"/>
      <c r="E234" s="1056"/>
      <c r="F234" s="1056"/>
      <c r="G234" s="1057"/>
      <c r="H234" s="1055"/>
      <c r="I234" s="1056"/>
      <c r="J234" s="1056"/>
      <c r="K234" s="1056"/>
      <c r="L234" s="1057"/>
    </row>
    <row r="235" spans="2:12" ht="24" customHeight="1" x14ac:dyDescent="0.25">
      <c r="B235" s="1055"/>
      <c r="C235" s="1056"/>
      <c r="D235" s="1056"/>
      <c r="E235" s="1056"/>
      <c r="F235" s="1056"/>
      <c r="G235" s="1057"/>
      <c r="H235" s="1055"/>
      <c r="I235" s="1056"/>
      <c r="J235" s="1056"/>
      <c r="K235" s="1056"/>
      <c r="L235" s="1057"/>
    </row>
    <row r="236" spans="2:12" x14ac:dyDescent="0.25">
      <c r="B236" s="1055"/>
      <c r="C236" s="1056"/>
      <c r="D236" s="1056"/>
      <c r="E236" s="1056"/>
      <c r="F236" s="1056"/>
      <c r="G236" s="1057"/>
      <c r="H236" s="1055"/>
      <c r="I236" s="1056"/>
      <c r="J236" s="1056"/>
      <c r="K236" s="1056"/>
      <c r="L236" s="1057"/>
    </row>
    <row r="237" spans="2:12" x14ac:dyDescent="0.25">
      <c r="B237" s="1055"/>
      <c r="C237" s="1056"/>
      <c r="D237" s="1056"/>
      <c r="E237" s="1056"/>
      <c r="F237" s="1056"/>
      <c r="G237" s="1057"/>
      <c r="H237" s="1055"/>
      <c r="I237" s="1056"/>
      <c r="J237" s="1056"/>
      <c r="K237" s="1056"/>
      <c r="L237" s="1057"/>
    </row>
    <row r="238" spans="2:12" ht="80.25" customHeight="1" thickBot="1" x14ac:dyDescent="0.3">
      <c r="B238" s="1055"/>
      <c r="C238" s="1056"/>
      <c r="D238" s="1056"/>
      <c r="E238" s="1056"/>
      <c r="F238" s="1056"/>
      <c r="G238" s="1057"/>
      <c r="H238" s="1055"/>
      <c r="I238" s="1056"/>
      <c r="J238" s="1056"/>
      <c r="K238" s="1056"/>
      <c r="L238" s="1057"/>
    </row>
    <row r="239" spans="2:12" hidden="1" x14ac:dyDescent="0.25">
      <c r="B239" s="1055"/>
      <c r="C239" s="1056"/>
      <c r="D239" s="1056"/>
      <c r="E239" s="1056"/>
      <c r="F239" s="1056"/>
      <c r="G239" s="1057"/>
      <c r="H239" s="1055"/>
      <c r="I239" s="1056"/>
      <c r="J239" s="1056"/>
      <c r="K239" s="1056"/>
      <c r="L239" s="1057"/>
    </row>
    <row r="240" spans="2:12" hidden="1" x14ac:dyDescent="0.25">
      <c r="B240" s="1055"/>
      <c r="C240" s="1056"/>
      <c r="D240" s="1056"/>
      <c r="E240" s="1056"/>
      <c r="F240" s="1056"/>
      <c r="G240" s="1057"/>
      <c r="H240" s="1055"/>
      <c r="I240" s="1056"/>
      <c r="J240" s="1056"/>
      <c r="K240" s="1056"/>
      <c r="L240" s="1057"/>
    </row>
    <row r="241" spans="2:12" hidden="1" x14ac:dyDescent="0.25">
      <c r="B241" s="1055"/>
      <c r="C241" s="1056"/>
      <c r="D241" s="1056"/>
      <c r="E241" s="1056"/>
      <c r="F241" s="1056"/>
      <c r="G241" s="1057"/>
      <c r="H241" s="1055"/>
      <c r="I241" s="1056"/>
      <c r="J241" s="1056"/>
      <c r="K241" s="1056"/>
      <c r="L241" s="1057"/>
    </row>
    <row r="242" spans="2:12" ht="45" customHeight="1" x14ac:dyDescent="0.25">
      <c r="B242" s="1064" t="s">
        <v>1357</v>
      </c>
      <c r="C242" s="1065"/>
      <c r="D242" s="1065"/>
      <c r="E242" s="1065"/>
      <c r="F242" s="1065"/>
      <c r="G242" s="1066"/>
      <c r="H242" s="1064" t="s">
        <v>1358</v>
      </c>
      <c r="I242" s="1065"/>
      <c r="J242" s="1065"/>
      <c r="K242" s="1065"/>
      <c r="L242" s="1066"/>
    </row>
    <row r="243" spans="2:12" ht="33.75" customHeight="1" thickBot="1" x14ac:dyDescent="0.3">
      <c r="B243" s="871"/>
      <c r="C243" s="872"/>
      <c r="D243" s="872"/>
      <c r="E243" s="872"/>
      <c r="F243" s="872"/>
      <c r="G243" s="873"/>
      <c r="H243" s="871"/>
      <c r="I243" s="872"/>
      <c r="J243" s="872"/>
      <c r="K243" s="872"/>
      <c r="L243" s="873"/>
    </row>
    <row r="244" spans="2:12" ht="15.75" customHeight="1" x14ac:dyDescent="0.25">
      <c r="B244" s="1055" t="s">
        <v>453</v>
      </c>
      <c r="C244" s="1056"/>
      <c r="D244" s="1056"/>
      <c r="E244" s="1056"/>
      <c r="F244" s="1056"/>
      <c r="G244" s="1057"/>
      <c r="H244" s="1055" t="s">
        <v>454</v>
      </c>
      <c r="I244" s="1056"/>
      <c r="J244" s="1056"/>
      <c r="K244" s="1056"/>
      <c r="L244" s="1057"/>
    </row>
    <row r="245" spans="2:12" x14ac:dyDescent="0.25">
      <c r="B245" s="1055"/>
      <c r="C245" s="1056"/>
      <c r="D245" s="1056"/>
      <c r="E245" s="1056"/>
      <c r="F245" s="1056"/>
      <c r="G245" s="1057"/>
      <c r="H245" s="1055"/>
      <c r="I245" s="1056"/>
      <c r="J245" s="1056"/>
      <c r="K245" s="1056"/>
      <c r="L245" s="1057"/>
    </row>
    <row r="246" spans="2:12" x14ac:dyDescent="0.25">
      <c r="B246" s="1055"/>
      <c r="C246" s="1056"/>
      <c r="D246" s="1056"/>
      <c r="E246" s="1056"/>
      <c r="F246" s="1056"/>
      <c r="G246" s="1057"/>
      <c r="H246" s="1055"/>
      <c r="I246" s="1056"/>
      <c r="J246" s="1056"/>
      <c r="K246" s="1056"/>
      <c r="L246" s="1057"/>
    </row>
    <row r="247" spans="2:12" x14ac:dyDescent="0.25">
      <c r="B247" s="1055"/>
      <c r="C247" s="1056"/>
      <c r="D247" s="1056"/>
      <c r="E247" s="1056"/>
      <c r="F247" s="1056"/>
      <c r="G247" s="1057"/>
      <c r="H247" s="1055"/>
      <c r="I247" s="1056"/>
      <c r="J247" s="1056"/>
      <c r="K247" s="1056"/>
      <c r="L247" s="1057"/>
    </row>
    <row r="248" spans="2:12" x14ac:dyDescent="0.25">
      <c r="B248" s="1055"/>
      <c r="C248" s="1056"/>
      <c r="D248" s="1056"/>
      <c r="E248" s="1056"/>
      <c r="F248" s="1056"/>
      <c r="G248" s="1057"/>
      <c r="H248" s="1055"/>
      <c r="I248" s="1056"/>
      <c r="J248" s="1056"/>
      <c r="K248" s="1056"/>
      <c r="L248" s="1057"/>
    </row>
    <row r="249" spans="2:12" ht="84.75" customHeight="1" x14ac:dyDescent="0.25">
      <c r="B249" s="1055"/>
      <c r="C249" s="1056"/>
      <c r="D249" s="1056"/>
      <c r="E249" s="1056"/>
      <c r="F249" s="1056"/>
      <c r="G249" s="1057"/>
      <c r="H249" s="1055"/>
      <c r="I249" s="1056"/>
      <c r="J249" s="1056"/>
      <c r="K249" s="1056"/>
      <c r="L249" s="1057"/>
    </row>
    <row r="250" spans="2:12" ht="47.25" customHeight="1" x14ac:dyDescent="0.25">
      <c r="B250" s="1055"/>
      <c r="C250" s="1056"/>
      <c r="D250" s="1056"/>
      <c r="E250" s="1056"/>
      <c r="F250" s="1056"/>
      <c r="G250" s="1057"/>
      <c r="H250" s="1055"/>
      <c r="I250" s="1056"/>
      <c r="J250" s="1056"/>
      <c r="K250" s="1056"/>
      <c r="L250" s="1057"/>
    </row>
    <row r="251" spans="2:12" ht="24" customHeight="1" x14ac:dyDescent="0.25">
      <c r="B251" s="1055"/>
      <c r="C251" s="1056"/>
      <c r="D251" s="1056"/>
      <c r="E251" s="1056"/>
      <c r="F251" s="1056"/>
      <c r="G251" s="1057"/>
      <c r="H251" s="1055"/>
      <c r="I251" s="1056"/>
      <c r="J251" s="1056"/>
      <c r="K251" s="1056"/>
      <c r="L251" s="1057"/>
    </row>
    <row r="252" spans="2:12" x14ac:dyDescent="0.25">
      <c r="B252" s="1055"/>
      <c r="C252" s="1056"/>
      <c r="D252" s="1056"/>
      <c r="E252" s="1056"/>
      <c r="F252" s="1056"/>
      <c r="G252" s="1057"/>
      <c r="H252" s="1055"/>
      <c r="I252" s="1056"/>
      <c r="J252" s="1056"/>
      <c r="K252" s="1056"/>
      <c r="L252" s="1057"/>
    </row>
    <row r="253" spans="2:12" x14ac:dyDescent="0.25">
      <c r="B253" s="1055"/>
      <c r="C253" s="1056"/>
      <c r="D253" s="1056"/>
      <c r="E253" s="1056"/>
      <c r="F253" s="1056"/>
      <c r="G253" s="1057"/>
      <c r="H253" s="1055"/>
      <c r="I253" s="1056"/>
      <c r="J253" s="1056"/>
      <c r="K253" s="1056"/>
      <c r="L253" s="1057"/>
    </row>
    <row r="254" spans="2:12" ht="80.25" customHeight="1" thickBot="1" x14ac:dyDescent="0.3">
      <c r="B254" s="1055"/>
      <c r="C254" s="1056"/>
      <c r="D254" s="1056"/>
      <c r="E254" s="1056"/>
      <c r="F254" s="1056"/>
      <c r="G254" s="1057"/>
      <c r="H254" s="1055"/>
      <c r="I254" s="1056"/>
      <c r="J254" s="1056"/>
      <c r="K254" s="1056"/>
      <c r="L254" s="1057"/>
    </row>
    <row r="255" spans="2:12" hidden="1" x14ac:dyDescent="0.25">
      <c r="B255" s="1055"/>
      <c r="C255" s="1056"/>
      <c r="D255" s="1056"/>
      <c r="E255" s="1056"/>
      <c r="F255" s="1056"/>
      <c r="G255" s="1057"/>
      <c r="H255" s="1055"/>
      <c r="I255" s="1056"/>
      <c r="J255" s="1056"/>
      <c r="K255" s="1056"/>
      <c r="L255" s="1057"/>
    </row>
    <row r="256" spans="2:12" hidden="1" x14ac:dyDescent="0.25">
      <c r="B256" s="1055"/>
      <c r="C256" s="1056"/>
      <c r="D256" s="1056"/>
      <c r="E256" s="1056"/>
      <c r="F256" s="1056"/>
      <c r="G256" s="1057"/>
      <c r="H256" s="1055"/>
      <c r="I256" s="1056"/>
      <c r="J256" s="1056"/>
      <c r="K256" s="1056"/>
      <c r="L256" s="1057"/>
    </row>
    <row r="257" spans="2:12" hidden="1" x14ac:dyDescent="0.25">
      <c r="B257" s="1055"/>
      <c r="C257" s="1056"/>
      <c r="D257" s="1056"/>
      <c r="E257" s="1056"/>
      <c r="F257" s="1056"/>
      <c r="G257" s="1057"/>
      <c r="H257" s="1055"/>
      <c r="I257" s="1056"/>
      <c r="J257" s="1056"/>
      <c r="K257" s="1056"/>
      <c r="L257" s="1057"/>
    </row>
    <row r="258" spans="2:12" ht="74.25" customHeight="1" x14ac:dyDescent="0.25">
      <c r="B258" s="1064" t="s">
        <v>1363</v>
      </c>
      <c r="C258" s="1065"/>
      <c r="D258" s="1065"/>
      <c r="E258" s="1065"/>
      <c r="F258" s="1065"/>
      <c r="G258" s="1066"/>
      <c r="H258" s="1064" t="s">
        <v>1359</v>
      </c>
      <c r="I258" s="1065"/>
      <c r="J258" s="1065"/>
      <c r="K258" s="1065"/>
      <c r="L258" s="1066"/>
    </row>
    <row r="259" spans="2:12" ht="14.25" customHeight="1" thickBot="1" x14ac:dyDescent="0.3">
      <c r="B259" s="871"/>
      <c r="C259" s="872"/>
      <c r="D259" s="872"/>
      <c r="E259" s="872"/>
      <c r="F259" s="872"/>
      <c r="G259" s="873"/>
      <c r="H259" s="871"/>
      <c r="I259" s="872"/>
      <c r="J259" s="872"/>
      <c r="K259" s="872"/>
      <c r="L259" s="873"/>
    </row>
    <row r="260" spans="2:12" ht="15.75" customHeight="1" x14ac:dyDescent="0.25">
      <c r="B260" s="1055" t="s">
        <v>453</v>
      </c>
      <c r="C260" s="1056"/>
      <c r="D260" s="1056"/>
      <c r="E260" s="1056"/>
      <c r="F260" s="1056"/>
      <c r="G260" s="1057"/>
      <c r="H260" s="1055" t="s">
        <v>454</v>
      </c>
      <c r="I260" s="1056"/>
      <c r="J260" s="1056"/>
      <c r="K260" s="1056"/>
      <c r="L260" s="1057"/>
    </row>
    <row r="261" spans="2:12" x14ac:dyDescent="0.25">
      <c r="B261" s="1055"/>
      <c r="C261" s="1056"/>
      <c r="D261" s="1056"/>
      <c r="E261" s="1056"/>
      <c r="F261" s="1056"/>
      <c r="G261" s="1057"/>
      <c r="H261" s="1055"/>
      <c r="I261" s="1056"/>
      <c r="J261" s="1056"/>
      <c r="K261" s="1056"/>
      <c r="L261" s="1057"/>
    </row>
    <row r="262" spans="2:12" ht="27" customHeight="1" x14ac:dyDescent="0.25">
      <c r="B262" s="1055"/>
      <c r="C262" s="1056"/>
      <c r="D262" s="1056"/>
      <c r="E262" s="1056"/>
      <c r="F262" s="1056"/>
      <c r="G262" s="1057"/>
      <c r="H262" s="1055"/>
      <c r="I262" s="1056"/>
      <c r="J262" s="1056"/>
      <c r="K262" s="1056"/>
      <c r="L262" s="1057"/>
    </row>
    <row r="263" spans="2:12" ht="27" customHeight="1" x14ac:dyDescent="0.25">
      <c r="B263" s="1055"/>
      <c r="C263" s="1056"/>
      <c r="D263" s="1056"/>
      <c r="E263" s="1056"/>
      <c r="F263" s="1056"/>
      <c r="G263" s="1057"/>
      <c r="H263" s="1055"/>
      <c r="I263" s="1056"/>
      <c r="J263" s="1056"/>
      <c r="K263" s="1056"/>
      <c r="L263" s="1057"/>
    </row>
    <row r="264" spans="2:12" x14ac:dyDescent="0.25">
      <c r="B264" s="1055"/>
      <c r="C264" s="1056"/>
      <c r="D264" s="1056"/>
      <c r="E264" s="1056"/>
      <c r="F264" s="1056"/>
      <c r="G264" s="1057"/>
      <c r="H264" s="1055"/>
      <c r="I264" s="1056"/>
      <c r="J264" s="1056"/>
      <c r="K264" s="1056"/>
      <c r="L264" s="1057"/>
    </row>
    <row r="265" spans="2:12" ht="43.5" customHeight="1" x14ac:dyDescent="0.25">
      <c r="B265" s="1055"/>
      <c r="C265" s="1056"/>
      <c r="D265" s="1056"/>
      <c r="E265" s="1056"/>
      <c r="F265" s="1056"/>
      <c r="G265" s="1057"/>
      <c r="H265" s="1055"/>
      <c r="I265" s="1056"/>
      <c r="J265" s="1056"/>
      <c r="K265" s="1056"/>
      <c r="L265" s="1057"/>
    </row>
    <row r="266" spans="2:12" ht="47.25" customHeight="1" x14ac:dyDescent="0.25">
      <c r="B266" s="1055"/>
      <c r="C266" s="1056"/>
      <c r="D266" s="1056"/>
      <c r="E266" s="1056"/>
      <c r="F266" s="1056"/>
      <c r="G266" s="1057"/>
      <c r="H266" s="1055"/>
      <c r="I266" s="1056"/>
      <c r="J266" s="1056"/>
      <c r="K266" s="1056"/>
      <c r="L266" s="1057"/>
    </row>
    <row r="267" spans="2:12" ht="24" customHeight="1" x14ac:dyDescent="0.25">
      <c r="B267" s="1055"/>
      <c r="C267" s="1056"/>
      <c r="D267" s="1056"/>
      <c r="E267" s="1056"/>
      <c r="F267" s="1056"/>
      <c r="G267" s="1057"/>
      <c r="H267" s="1055"/>
      <c r="I267" s="1056"/>
      <c r="J267" s="1056"/>
      <c r="K267" s="1056"/>
      <c r="L267" s="1057"/>
    </row>
    <row r="268" spans="2:12" x14ac:dyDescent="0.25">
      <c r="B268" s="1055"/>
      <c r="C268" s="1056"/>
      <c r="D268" s="1056"/>
      <c r="E268" s="1056"/>
      <c r="F268" s="1056"/>
      <c r="G268" s="1057"/>
      <c r="H268" s="1055"/>
      <c r="I268" s="1056"/>
      <c r="J268" s="1056"/>
      <c r="K268" s="1056"/>
      <c r="L268" s="1057"/>
    </row>
    <row r="269" spans="2:12" x14ac:dyDescent="0.25">
      <c r="B269" s="1055"/>
      <c r="C269" s="1056"/>
      <c r="D269" s="1056"/>
      <c r="E269" s="1056"/>
      <c r="F269" s="1056"/>
      <c r="G269" s="1057"/>
      <c r="H269" s="1055"/>
      <c r="I269" s="1056"/>
      <c r="J269" s="1056"/>
      <c r="K269" s="1056"/>
      <c r="L269" s="1057"/>
    </row>
    <row r="270" spans="2:12" ht="80.25" customHeight="1" thickBot="1" x14ac:dyDescent="0.3">
      <c r="B270" s="1055"/>
      <c r="C270" s="1056"/>
      <c r="D270" s="1056"/>
      <c r="E270" s="1056"/>
      <c r="F270" s="1056"/>
      <c r="G270" s="1057"/>
      <c r="H270" s="1055"/>
      <c r="I270" s="1056"/>
      <c r="J270" s="1056"/>
      <c r="K270" s="1056"/>
      <c r="L270" s="1057"/>
    </row>
    <row r="271" spans="2:12" hidden="1" x14ac:dyDescent="0.25">
      <c r="B271" s="1055"/>
      <c r="C271" s="1056"/>
      <c r="D271" s="1056"/>
      <c r="E271" s="1056"/>
      <c r="F271" s="1056"/>
      <c r="G271" s="1057"/>
      <c r="H271" s="1055"/>
      <c r="I271" s="1056"/>
      <c r="J271" s="1056"/>
      <c r="K271" s="1056"/>
      <c r="L271" s="1057"/>
    </row>
    <row r="272" spans="2:12" hidden="1" x14ac:dyDescent="0.25">
      <c r="B272" s="1055"/>
      <c r="C272" s="1056"/>
      <c r="D272" s="1056"/>
      <c r="E272" s="1056"/>
      <c r="F272" s="1056"/>
      <c r="G272" s="1057"/>
      <c r="H272" s="1055"/>
      <c r="I272" s="1056"/>
      <c r="J272" s="1056"/>
      <c r="K272" s="1056"/>
      <c r="L272" s="1057"/>
    </row>
    <row r="273" spans="2:12" hidden="1" x14ac:dyDescent="0.25">
      <c r="B273" s="1055"/>
      <c r="C273" s="1056"/>
      <c r="D273" s="1056"/>
      <c r="E273" s="1056"/>
      <c r="F273" s="1056"/>
      <c r="G273" s="1057"/>
      <c r="H273" s="1055"/>
      <c r="I273" s="1056"/>
      <c r="J273" s="1056"/>
      <c r="K273" s="1056"/>
      <c r="L273" s="1057"/>
    </row>
    <row r="274" spans="2:12" ht="51.75" customHeight="1" x14ac:dyDescent="0.25">
      <c r="B274" s="1064" t="s">
        <v>1360</v>
      </c>
      <c r="C274" s="1065"/>
      <c r="D274" s="1065"/>
      <c r="E274" s="1065"/>
      <c r="F274" s="1065"/>
      <c r="G274" s="1066"/>
      <c r="H274" s="1064" t="s">
        <v>1361</v>
      </c>
      <c r="I274" s="1065"/>
      <c r="J274" s="1065"/>
      <c r="K274" s="1065"/>
      <c r="L274" s="1066"/>
    </row>
    <row r="275" spans="2:12" ht="61.5" customHeight="1" thickBot="1" x14ac:dyDescent="0.3">
      <c r="B275" s="871"/>
      <c r="C275" s="872"/>
      <c r="D275" s="872"/>
      <c r="E275" s="872"/>
      <c r="F275" s="872"/>
      <c r="G275" s="873"/>
      <c r="H275" s="871"/>
      <c r="I275" s="872"/>
      <c r="J275" s="872"/>
      <c r="K275" s="872"/>
      <c r="L275" s="873"/>
    </row>
    <row r="276" spans="2:12" ht="15.75" customHeight="1" x14ac:dyDescent="0.25">
      <c r="B276" s="1055" t="s">
        <v>453</v>
      </c>
      <c r="C276" s="1056"/>
      <c r="D276" s="1056"/>
      <c r="E276" s="1056"/>
      <c r="F276" s="1056"/>
      <c r="G276" s="1057"/>
      <c r="H276" s="1055" t="s">
        <v>454</v>
      </c>
      <c r="I276" s="1056"/>
      <c r="J276" s="1056"/>
      <c r="K276" s="1056"/>
      <c r="L276" s="1057"/>
    </row>
    <row r="277" spans="2:12" x14ac:dyDescent="0.25">
      <c r="B277" s="1055"/>
      <c r="C277" s="1056"/>
      <c r="D277" s="1056"/>
      <c r="E277" s="1056"/>
      <c r="F277" s="1056"/>
      <c r="G277" s="1057"/>
      <c r="H277" s="1055"/>
      <c r="I277" s="1056"/>
      <c r="J277" s="1056"/>
      <c r="K277" s="1056"/>
      <c r="L277" s="1057"/>
    </row>
    <row r="278" spans="2:12" x14ac:dyDescent="0.25">
      <c r="B278" s="1055"/>
      <c r="C278" s="1056"/>
      <c r="D278" s="1056"/>
      <c r="E278" s="1056"/>
      <c r="F278" s="1056"/>
      <c r="G278" s="1057"/>
      <c r="H278" s="1055"/>
      <c r="I278" s="1056"/>
      <c r="J278" s="1056"/>
      <c r="K278" s="1056"/>
      <c r="L278" s="1057"/>
    </row>
    <row r="279" spans="2:12" x14ac:dyDescent="0.25">
      <c r="B279" s="1055"/>
      <c r="C279" s="1056"/>
      <c r="D279" s="1056"/>
      <c r="E279" s="1056"/>
      <c r="F279" s="1056"/>
      <c r="G279" s="1057"/>
      <c r="H279" s="1055"/>
      <c r="I279" s="1056"/>
      <c r="J279" s="1056"/>
      <c r="K279" s="1056"/>
      <c r="L279" s="1057"/>
    </row>
    <row r="280" spans="2:12" x14ac:dyDescent="0.25">
      <c r="B280" s="1055"/>
      <c r="C280" s="1056"/>
      <c r="D280" s="1056"/>
      <c r="E280" s="1056"/>
      <c r="F280" s="1056"/>
      <c r="G280" s="1057"/>
      <c r="H280" s="1055"/>
      <c r="I280" s="1056"/>
      <c r="J280" s="1056"/>
      <c r="K280" s="1056"/>
      <c r="L280" s="1057"/>
    </row>
    <row r="281" spans="2:12" ht="43.5" customHeight="1" x14ac:dyDescent="0.25">
      <c r="B281" s="1055"/>
      <c r="C281" s="1056"/>
      <c r="D281" s="1056"/>
      <c r="E281" s="1056"/>
      <c r="F281" s="1056"/>
      <c r="G281" s="1057"/>
      <c r="H281" s="1055"/>
      <c r="I281" s="1056"/>
      <c r="J281" s="1056"/>
      <c r="K281" s="1056"/>
      <c r="L281" s="1057"/>
    </row>
    <row r="282" spans="2:12" ht="47.25" customHeight="1" x14ac:dyDescent="0.25">
      <c r="B282" s="1055"/>
      <c r="C282" s="1056"/>
      <c r="D282" s="1056"/>
      <c r="E282" s="1056"/>
      <c r="F282" s="1056"/>
      <c r="G282" s="1057"/>
      <c r="H282" s="1055"/>
      <c r="I282" s="1056"/>
      <c r="J282" s="1056"/>
      <c r="K282" s="1056"/>
      <c r="L282" s="1057"/>
    </row>
    <row r="283" spans="2:12" ht="24" customHeight="1" x14ac:dyDescent="0.25">
      <c r="B283" s="1055"/>
      <c r="C283" s="1056"/>
      <c r="D283" s="1056"/>
      <c r="E283" s="1056"/>
      <c r="F283" s="1056"/>
      <c r="G283" s="1057"/>
      <c r="H283" s="1055"/>
      <c r="I283" s="1056"/>
      <c r="J283" s="1056"/>
      <c r="K283" s="1056"/>
      <c r="L283" s="1057"/>
    </row>
    <row r="284" spans="2:12" x14ac:dyDescent="0.25">
      <c r="B284" s="1055"/>
      <c r="C284" s="1056"/>
      <c r="D284" s="1056"/>
      <c r="E284" s="1056"/>
      <c r="F284" s="1056"/>
      <c r="G284" s="1057"/>
      <c r="H284" s="1055"/>
      <c r="I284" s="1056"/>
      <c r="J284" s="1056"/>
      <c r="K284" s="1056"/>
      <c r="L284" s="1057"/>
    </row>
    <row r="285" spans="2:12" x14ac:dyDescent="0.25">
      <c r="B285" s="1055"/>
      <c r="C285" s="1056"/>
      <c r="D285" s="1056"/>
      <c r="E285" s="1056"/>
      <c r="F285" s="1056"/>
      <c r="G285" s="1057"/>
      <c r="H285" s="1055"/>
      <c r="I285" s="1056"/>
      <c r="J285" s="1056"/>
      <c r="K285" s="1056"/>
      <c r="L285" s="1057"/>
    </row>
    <row r="286" spans="2:12" ht="80.25" customHeight="1" thickBot="1" x14ac:dyDescent="0.3">
      <c r="B286" s="1055"/>
      <c r="C286" s="1056"/>
      <c r="D286" s="1056"/>
      <c r="E286" s="1056"/>
      <c r="F286" s="1056"/>
      <c r="G286" s="1057"/>
      <c r="H286" s="1055"/>
      <c r="I286" s="1056"/>
      <c r="J286" s="1056"/>
      <c r="K286" s="1056"/>
      <c r="L286" s="1057"/>
    </row>
    <row r="287" spans="2:12" hidden="1" x14ac:dyDescent="0.25">
      <c r="B287" s="1055"/>
      <c r="C287" s="1056"/>
      <c r="D287" s="1056"/>
      <c r="E287" s="1056"/>
      <c r="F287" s="1056"/>
      <c r="G287" s="1057"/>
      <c r="H287" s="1055"/>
      <c r="I287" s="1056"/>
      <c r="J287" s="1056"/>
      <c r="K287" s="1056"/>
      <c r="L287" s="1057"/>
    </row>
    <row r="288" spans="2:12" hidden="1" x14ac:dyDescent="0.25">
      <c r="B288" s="1055"/>
      <c r="C288" s="1056"/>
      <c r="D288" s="1056"/>
      <c r="E288" s="1056"/>
      <c r="F288" s="1056"/>
      <c r="G288" s="1057"/>
      <c r="H288" s="1055"/>
      <c r="I288" s="1056"/>
      <c r="J288" s="1056"/>
      <c r="K288" s="1056"/>
      <c r="L288" s="1057"/>
    </row>
    <row r="289" spans="2:12" hidden="1" x14ac:dyDescent="0.25">
      <c r="B289" s="1055"/>
      <c r="C289" s="1056"/>
      <c r="D289" s="1056"/>
      <c r="E289" s="1056"/>
      <c r="F289" s="1056"/>
      <c r="G289" s="1057"/>
      <c r="H289" s="1055"/>
      <c r="I289" s="1056"/>
      <c r="J289" s="1056"/>
      <c r="K289" s="1056"/>
      <c r="L289" s="1057"/>
    </row>
    <row r="290" spans="2:12" ht="39" customHeight="1" x14ac:dyDescent="0.25">
      <c r="B290" s="1064" t="s">
        <v>1362</v>
      </c>
      <c r="C290" s="1065"/>
      <c r="D290" s="1065"/>
      <c r="E290" s="1065"/>
      <c r="F290" s="1065"/>
      <c r="G290" s="1066"/>
      <c r="H290" s="1071"/>
      <c r="I290" s="1072"/>
      <c r="J290" s="1072"/>
      <c r="K290" s="1072"/>
      <c r="L290" s="1073"/>
    </row>
    <row r="291" spans="2:12" ht="101.25" customHeight="1" thickBot="1" x14ac:dyDescent="0.3">
      <c r="B291" s="871"/>
      <c r="C291" s="872"/>
      <c r="D291" s="872"/>
      <c r="E291" s="872"/>
      <c r="F291" s="872"/>
      <c r="G291" s="873"/>
      <c r="H291" s="1074"/>
      <c r="I291" s="1075"/>
      <c r="J291" s="1075"/>
      <c r="K291" s="1075"/>
      <c r="L291" s="1076"/>
    </row>
  </sheetData>
  <mergeCells count="79">
    <mergeCell ref="B274:G275"/>
    <mergeCell ref="H274:L275"/>
    <mergeCell ref="B276:G289"/>
    <mergeCell ref="H276:L289"/>
    <mergeCell ref="B290:G291"/>
    <mergeCell ref="H290:L291"/>
    <mergeCell ref="B244:G257"/>
    <mergeCell ref="H244:L257"/>
    <mergeCell ref="B258:G259"/>
    <mergeCell ref="H258:L259"/>
    <mergeCell ref="B260:G273"/>
    <mergeCell ref="H260:L273"/>
    <mergeCell ref="B226:G227"/>
    <mergeCell ref="H226:L227"/>
    <mergeCell ref="B228:G241"/>
    <mergeCell ref="H228:L241"/>
    <mergeCell ref="B242:G243"/>
    <mergeCell ref="H242:L243"/>
    <mergeCell ref="B196:G209"/>
    <mergeCell ref="H196:L209"/>
    <mergeCell ref="B210:G211"/>
    <mergeCell ref="H210:L211"/>
    <mergeCell ref="B212:G225"/>
    <mergeCell ref="H212:L225"/>
    <mergeCell ref="B178:G179"/>
    <mergeCell ref="H178:L179"/>
    <mergeCell ref="B180:G193"/>
    <mergeCell ref="H180:L193"/>
    <mergeCell ref="B194:G195"/>
    <mergeCell ref="H194:L195"/>
    <mergeCell ref="B148:G161"/>
    <mergeCell ref="H148:L161"/>
    <mergeCell ref="B162:G163"/>
    <mergeCell ref="H162:L163"/>
    <mergeCell ref="B164:G177"/>
    <mergeCell ref="H164:L177"/>
    <mergeCell ref="B130:G131"/>
    <mergeCell ref="H130:L131"/>
    <mergeCell ref="B132:G145"/>
    <mergeCell ref="H132:L145"/>
    <mergeCell ref="B146:G147"/>
    <mergeCell ref="H146:L147"/>
    <mergeCell ref="B100:G113"/>
    <mergeCell ref="H100:L113"/>
    <mergeCell ref="B114:G115"/>
    <mergeCell ref="H114:L115"/>
    <mergeCell ref="B116:G129"/>
    <mergeCell ref="H116:L129"/>
    <mergeCell ref="B84:G84"/>
    <mergeCell ref="H84:L84"/>
    <mergeCell ref="B85:G98"/>
    <mergeCell ref="H85:L98"/>
    <mergeCell ref="B99:G99"/>
    <mergeCell ref="H99:L99"/>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1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10</vt:i4>
      </vt:variant>
    </vt:vector>
  </HeadingPairs>
  <TitlesOfParts>
    <vt:vector size="20"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2021-01-08T22:20:52Z</dcterms:modified>
</cp:coreProperties>
</file>